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viad.bokhua\Desktop\ტყვირის ხიდი\"/>
    </mc:Choice>
  </mc:AlternateContent>
  <bookViews>
    <workbookView xWindow="0" yWindow="0" windowWidth="28800" windowHeight="11865"/>
  </bookViews>
  <sheets>
    <sheet name="ხარჯთაღრიცხვა" sheetId="3" r:id="rId1"/>
  </sheets>
  <definedNames>
    <definedName name="_xlnm._FilterDatabase" localSheetId="0" hidden="1">ხარჯთაღრიცხვა!$A$1:$L$411</definedName>
    <definedName name="_xlnm.Print_Area" localSheetId="0">ხარჯთაღრიცხვა!$A$2:$L$415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8" i="3" l="1"/>
  <c r="E382" i="3" l="1"/>
  <c r="E384" i="3" s="1"/>
  <c r="D378" i="3"/>
  <c r="D377" i="3"/>
  <c r="D379" i="3"/>
  <c r="D372" i="3"/>
  <c r="E371" i="3"/>
  <c r="E379" i="3" l="1"/>
  <c r="E374" i="3"/>
  <c r="E372" i="3"/>
  <c r="E377" i="3"/>
  <c r="E373" i="3"/>
  <c r="E375" i="3"/>
  <c r="E376" i="3"/>
  <c r="E383" i="3"/>
  <c r="E387" i="3"/>
  <c r="E378" i="3"/>
  <c r="E385" i="3"/>
  <c r="E386" i="3"/>
  <c r="D354" i="3" l="1"/>
  <c r="D353" i="3"/>
  <c r="E353" i="3" s="1"/>
  <c r="D352" i="3"/>
  <c r="E352" i="3" s="1"/>
  <c r="E354" i="3"/>
  <c r="D351" i="3"/>
  <c r="E351" i="3" s="1"/>
  <c r="D350" i="3"/>
  <c r="E350" i="3" s="1"/>
  <c r="E347" i="3"/>
  <c r="E337" i="3"/>
  <c r="E338" i="3" s="1"/>
  <c r="D341" i="3"/>
  <c r="E346" i="3" l="1"/>
  <c r="E340" i="3"/>
  <c r="E342" i="3"/>
  <c r="E343" i="3"/>
  <c r="E339" i="3"/>
  <c r="E341" i="3"/>
  <c r="E356" i="3" l="1"/>
  <c r="E358" i="3"/>
  <c r="E364" i="3" s="1"/>
  <c r="E348" i="3"/>
  <c r="E349" i="3"/>
  <c r="E355" i="3"/>
  <c r="E362" i="3" l="1"/>
  <c r="E359" i="3"/>
  <c r="E360" i="3"/>
  <c r="E361" i="3"/>
  <c r="E330" i="3" l="1"/>
  <c r="E334" i="3" s="1"/>
  <c r="D327" i="3"/>
  <c r="D326" i="3"/>
  <c r="D321" i="3"/>
  <c r="E320" i="3"/>
  <c r="E323" i="3" s="1"/>
  <c r="D314" i="3"/>
  <c r="E311" i="3"/>
  <c r="E315" i="3" s="1"/>
  <c r="E295" i="3"/>
  <c r="E294" i="3"/>
  <c r="E293" i="3"/>
  <c r="E292" i="3"/>
  <c r="E299" i="3"/>
  <c r="E305" i="3" s="1"/>
  <c r="E278" i="3"/>
  <c r="E255" i="3"/>
  <c r="D259" i="3"/>
  <c r="D258" i="3"/>
  <c r="E249" i="3"/>
  <c r="E250" i="3" s="1"/>
  <c r="E251" i="3" s="1"/>
  <c r="E241" i="3"/>
  <c r="E243" i="3" s="1"/>
  <c r="E229" i="3"/>
  <c r="E236" i="3" s="1"/>
  <c r="E219" i="3"/>
  <c r="E220" i="3" s="1"/>
  <c r="E223" i="3" s="1"/>
  <c r="E211" i="3"/>
  <c r="E214" i="3" s="1"/>
  <c r="E190" i="3"/>
  <c r="E192" i="3" s="1"/>
  <c r="E169" i="3"/>
  <c r="E170" i="3" s="1"/>
  <c r="E154" i="3"/>
  <c r="E155" i="3" s="1"/>
  <c r="E147" i="3"/>
  <c r="D150" i="3"/>
  <c r="E150" i="3" s="1"/>
  <c r="E149" i="3"/>
  <c r="E148" i="3"/>
  <c r="D146" i="3"/>
  <c r="E146" i="3" s="1"/>
  <c r="D145" i="3"/>
  <c r="E145" i="3" s="1"/>
  <c r="D144" i="3"/>
  <c r="E144" i="3" s="1"/>
  <c r="D143" i="3"/>
  <c r="E143" i="3" s="1"/>
  <c r="D142" i="3"/>
  <c r="E142" i="3" s="1"/>
  <c r="E124" i="3"/>
  <c r="E134" i="3" s="1"/>
  <c r="E115" i="3"/>
  <c r="E100" i="3"/>
  <c r="E109" i="3" s="1"/>
  <c r="E93" i="3"/>
  <c r="E95" i="3" s="1"/>
  <c r="E72" i="3"/>
  <c r="E79" i="3" s="1"/>
  <c r="E81" i="3" s="1"/>
  <c r="E39" i="3"/>
  <c r="E40" i="3" s="1"/>
  <c r="E43" i="3" s="1"/>
  <c r="E32" i="3"/>
  <c r="E64" i="3"/>
  <c r="E65" i="3" s="1"/>
  <c r="E66" i="3" s="1"/>
  <c r="E205" i="3" l="1"/>
  <c r="E203" i="3"/>
  <c r="E201" i="3"/>
  <c r="E207" i="3"/>
  <c r="E202" i="3"/>
  <c r="E206" i="3"/>
  <c r="E200" i="3"/>
  <c r="E199" i="3"/>
  <c r="E204" i="3"/>
  <c r="E326" i="3"/>
  <c r="E300" i="3"/>
  <c r="E327" i="3"/>
  <c r="E321" i="3"/>
  <c r="E322" i="3"/>
  <c r="E325" i="3"/>
  <c r="E324" i="3"/>
  <c r="E314" i="3"/>
  <c r="E317" i="3"/>
  <c r="E316" i="3"/>
  <c r="E313" i="3"/>
  <c r="E312" i="3"/>
  <c r="E304" i="3"/>
  <c r="E307" i="3"/>
  <c r="E306" i="3"/>
  <c r="E301" i="3"/>
  <c r="E284" i="3"/>
  <c r="E285" i="3"/>
  <c r="E279" i="3"/>
  <c r="E286" i="3"/>
  <c r="E280" i="3"/>
  <c r="E283" i="3"/>
  <c r="E252" i="3"/>
  <c r="E242" i="3"/>
  <c r="E245" i="3"/>
  <c r="E244" i="3"/>
  <c r="E235" i="3"/>
  <c r="E238" i="3"/>
  <c r="E234" i="3"/>
  <c r="E231" i="3"/>
  <c r="E237" i="3"/>
  <c r="E230" i="3"/>
  <c r="E221" i="3"/>
  <c r="E225" i="3"/>
  <c r="E224" i="3"/>
  <c r="E222" i="3"/>
  <c r="E212" i="3"/>
  <c r="E216" i="3"/>
  <c r="E215" i="3"/>
  <c r="E213" i="3"/>
  <c r="E176" i="3"/>
  <c r="E178" i="3" s="1"/>
  <c r="E131" i="3"/>
  <c r="E180" i="3"/>
  <c r="E181" i="3" s="1"/>
  <c r="E184" i="3" s="1"/>
  <c r="E191" i="3"/>
  <c r="E194" i="3"/>
  <c r="E193" i="3"/>
  <c r="E172" i="3"/>
  <c r="E174" i="3"/>
  <c r="E171" i="3"/>
  <c r="E173" i="3"/>
  <c r="E165" i="3"/>
  <c r="E161" i="3"/>
  <c r="E157" i="3"/>
  <c r="E156" i="3"/>
  <c r="E166" i="3"/>
  <c r="E158" i="3"/>
  <c r="E167" i="3"/>
  <c r="E159" i="3"/>
  <c r="E160" i="3"/>
  <c r="E132" i="3"/>
  <c r="E127" i="3"/>
  <c r="E125" i="3"/>
  <c r="E133" i="3"/>
  <c r="E136" i="3"/>
  <c r="E135" i="3"/>
  <c r="E126" i="3"/>
  <c r="E130" i="3"/>
  <c r="E112" i="3"/>
  <c r="E114" i="3" s="1"/>
  <c r="E106" i="3"/>
  <c r="E104" i="3"/>
  <c r="E101" i="3"/>
  <c r="E107" i="3"/>
  <c r="E110" i="3"/>
  <c r="E108" i="3"/>
  <c r="E103" i="3"/>
  <c r="E102" i="3"/>
  <c r="E105" i="3"/>
  <c r="E73" i="3"/>
  <c r="E75" i="3" s="1"/>
  <c r="E96" i="3"/>
  <c r="E94" i="3"/>
  <c r="E97" i="3"/>
  <c r="E44" i="3"/>
  <c r="E51" i="3"/>
  <c r="E52" i="3"/>
  <c r="E41" i="3"/>
  <c r="E45" i="3"/>
  <c r="E42" i="3"/>
  <c r="E46" i="3"/>
  <c r="E50" i="3"/>
  <c r="E68" i="3"/>
  <c r="E185" i="3" l="1"/>
  <c r="E183" i="3"/>
  <c r="E182" i="3"/>
  <c r="E116" i="3"/>
  <c r="E113" i="3"/>
  <c r="E74" i="3"/>
  <c r="E76" i="3"/>
  <c r="E77" i="3"/>
  <c r="E70" i="3"/>
  <c r="E83" i="3"/>
  <c r="E84" i="3" s="1"/>
  <c r="E86" i="3" l="1"/>
  <c r="E88" i="3"/>
  <c r="E85" i="3"/>
  <c r="E87" i="3"/>
  <c r="D62" i="3" l="1"/>
  <c r="E62" i="3"/>
  <c r="E61" i="3"/>
  <c r="E59" i="3"/>
  <c r="E60" i="3"/>
  <c r="E58" i="3"/>
  <c r="E57" i="3"/>
  <c r="D35" i="3"/>
  <c r="E35" i="3" s="1"/>
  <c r="D31" i="3"/>
  <c r="E31" i="3" s="1"/>
  <c r="D30" i="3"/>
  <c r="E30" i="3" s="1"/>
  <c r="D29" i="3"/>
  <c r="E29" i="3" s="1"/>
  <c r="D28" i="3"/>
  <c r="E28" i="3" s="1"/>
  <c r="D27" i="3"/>
  <c r="E27" i="3" s="1"/>
  <c r="E33" i="3"/>
  <c r="E34" i="3"/>
  <c r="E20" i="3"/>
  <c r="E22" i="3" s="1"/>
  <c r="E15" i="3"/>
  <c r="E17" i="3" s="1"/>
  <c r="E365" i="3"/>
  <c r="E333" i="3"/>
  <c r="E332" i="3"/>
  <c r="E331" i="3"/>
  <c r="E273" i="3"/>
  <c r="E272" i="3"/>
  <c r="E271" i="3"/>
  <c r="E270" i="3"/>
  <c r="E269" i="3"/>
  <c r="E266" i="3"/>
  <c r="E265" i="3"/>
  <c r="E264" i="3"/>
  <c r="E259" i="3"/>
  <c r="E258" i="3"/>
  <c r="E257" i="3"/>
  <c r="E118" i="3"/>
  <c r="E21" i="3" l="1"/>
  <c r="E16" i="3"/>
  <c r="E119" i="3"/>
  <c r="E367" i="3"/>
  <c r="E366" i="3"/>
  <c r="I6" i="3" l="1"/>
</calcChain>
</file>

<file path=xl/sharedStrings.xml><?xml version="1.0" encoding="utf-8"?>
<sst xmlns="http://schemas.openxmlformats.org/spreadsheetml/2006/main" count="627" uniqueCount="178">
  <si>
    <t>სხვა მანქანები</t>
  </si>
  <si>
    <t>სამუშაოები ნაყარში</t>
  </si>
  <si>
    <t># 1 და # 2 განაპირა ბურჯების მოწყობა</t>
  </si>
  <si>
    <t>ქვაბულში III კატეგორიის გრუნტის დამუშავება ექსკავატორით, გვერდზე გადაყრით</t>
  </si>
  <si>
    <t>ხიმინჯების მოწყობის ადგილების მოსწორება მექანიზებული წესით</t>
  </si>
  <si>
    <t>რ/ბ ხიმინჯოვანი საძირკვლების მოწყობა</t>
  </si>
  <si>
    <t>დიამ. 824 მმ ჭაბურღილების მოწყობა საბურღი აგრეგატით, სამაგრი მილების გამოყენებით, არმატურის კარკასის ჩაყენებითა და ბეტონით შევსებით</t>
  </si>
  <si>
    <t>წყალი</t>
  </si>
  <si>
    <t>არმატურის კარკასის შეკვრა  ხიმინჯების მოსაწყობად</t>
  </si>
  <si>
    <t>სხვა მასალები</t>
  </si>
  <si>
    <t>ფურცლოვანი ფოლადი</t>
  </si>
  <si>
    <t>ჭაბურღილებიდან ამოღებული გრუნტის ექსკავატორით თვითმცლელებზე დატვირთვა</t>
  </si>
  <si>
    <t>ხარაჩოების ლითონის ელემენტები</t>
  </si>
  <si>
    <t>ცემენტის ხსნარი მ-150</t>
  </si>
  <si>
    <t>წასაცხები ჰიდროიზოლაცია ცხელი ბიტუმით (2 ფენა) გრუნტთან შეხების ადგილას</t>
  </si>
  <si>
    <t xml:space="preserve">სადეფორმაციო ნაკერების მოწყობა </t>
  </si>
  <si>
    <t>ასფალტის დამგები</t>
  </si>
  <si>
    <t xml:space="preserve">ასფალტობეტონის წვრილმარცვლოვანი ნარევი </t>
  </si>
  <si>
    <t>ტროტუარებზე ა/ბ საფარის მოწყობა, სისქით 3 სმ</t>
  </si>
  <si>
    <t>გზის ორივე მხარეს, მალის ნაშენსა და მისასვლელებზე ლითონის ზღუდარის მოწყობა</t>
  </si>
  <si>
    <t>სამონტაჟო ელემენტები</t>
  </si>
  <si>
    <t>ლითონის მოაჯირების შეღებვა 2-ჯერ</t>
  </si>
  <si>
    <t>ოლიფა</t>
  </si>
  <si>
    <t>კარიერში  გრუნტის დამუშავება  ექსკავატორით, თვითმცლელებზე დატვირთვით, განაპირა ბურჯის უკუჩაყრისთვის</t>
  </si>
  <si>
    <t>ნორმატიული რესურსი</t>
  </si>
  <si>
    <t>ხელფასი</t>
  </si>
  <si>
    <t>ჯამი</t>
  </si>
  <si>
    <t>სულ</t>
  </si>
  <si>
    <t>1000 მ3</t>
  </si>
  <si>
    <t>კაც/სთ</t>
  </si>
  <si>
    <t>მ3</t>
  </si>
  <si>
    <t>ტ</t>
  </si>
  <si>
    <t>ლარი</t>
  </si>
  <si>
    <t>1000 მ2</t>
  </si>
  <si>
    <t xml:space="preserve"> მ3</t>
  </si>
  <si>
    <t>კგ</t>
  </si>
  <si>
    <t>100 მ3</t>
  </si>
  <si>
    <t>მ2</t>
  </si>
  <si>
    <t>100 მ2</t>
  </si>
  <si>
    <t>ც</t>
  </si>
  <si>
    <t>100 მ</t>
  </si>
  <si>
    <t>მანქ/სთ</t>
  </si>
  <si>
    <t>100 ც</t>
  </si>
  <si>
    <t>12 მ სიგრძის რ/ბ მალის ნაშენის კოჭების მონტაჟი საპროექტო მდგომარეობაში ამწეების დახმარებით</t>
  </si>
  <si>
    <t>განაპირა ბურჯის მოწყობა</t>
  </si>
  <si>
    <t>არმატურის დაწყობა ბურჯის ტანისთვის</t>
  </si>
  <si>
    <t>სარეგულაციო კედლების მოწყობა</t>
  </si>
  <si>
    <t>მალის ნაშენის მოწყობა</t>
  </si>
  <si>
    <t>ხიდის ყრილთან შეუღლება</t>
  </si>
  <si>
    <t>მასალის გადაზიდვა</t>
  </si>
  <si>
    <t>ზედნადები ხარჯები</t>
  </si>
  <si>
    <t>სახარჯთაღრიცხვო მოგება</t>
  </si>
  <si>
    <t>გაუთვალისწინებელი სამუშაოები</t>
  </si>
  <si>
    <t>დღგ</t>
  </si>
  <si>
    <t>სულ ხარჯთაღრიცხვით</t>
  </si>
  <si>
    <t>ლოკალური ხარჯთაღრიცხვა # 1</t>
  </si>
  <si>
    <t>შედგენილია სამუშაოების მოცულობების უწყისი მიხედვით: ხიდის მოწყობის სამუშაოები</t>
  </si>
  <si>
    <t>ათასი ლარი</t>
  </si>
  <si>
    <t>№</t>
  </si>
  <si>
    <t>სამუშაოს დასახელება</t>
  </si>
  <si>
    <t>ზ/ე</t>
  </si>
  <si>
    <t>მასალები</t>
  </si>
  <si>
    <t>ტრანსპორტი და მექანიზმები</t>
  </si>
  <si>
    <t>ერთ</t>
  </si>
  <si>
    <t>ფრთების მონოლითური ბეტონი B-22.5 F200 W6, არმატურის დაწყობით</t>
  </si>
  <si>
    <t>საყრდენი კედლის მონოლითური ბეტონი B-22.5 F200 W6</t>
  </si>
  <si>
    <t>გადასასვლელი ფილის  მონოლითური ბეტონი B-22.5 F200 W6, არმატურის დაწყობით</t>
  </si>
  <si>
    <t>ყრილის დატკეპვნა ვიბრაციული სატკეპნებით, 6-ჯერ გავლით, ფენის სისქით 30 სმ</t>
  </si>
  <si>
    <t>შრომითი დანახარჯები</t>
  </si>
  <si>
    <t>გრუნტის გადაზიდვა ნაყარში 15 კმ-ზე თვითმცლელებით</t>
  </si>
  <si>
    <t xml:space="preserve">ბეტონი B-30 F200 W6 </t>
  </si>
  <si>
    <t>ბეტონის მოსამზადებელი ფენა B-7.5</t>
  </si>
  <si>
    <t>ბეტონი B-7.5</t>
  </si>
  <si>
    <t>ბეტონი B-22.5 F200 W6</t>
  </si>
  <si>
    <t>ბეტონი B-30 F200 W6</t>
  </si>
  <si>
    <t>გამაერთიანებელი ფილის მონ. ბეტონი B-25 F200 W6 არმატურის დაწყობით</t>
  </si>
  <si>
    <t>საინფორმაციო ფარი, 2x1.5 მ</t>
  </si>
  <si>
    <t>რეზინის საყრდენი ნაწილების დაყენება 400x300x60</t>
  </si>
  <si>
    <t>დაშლილი ბეტონის ნამტვრევების გადაზიდვა ნაყარში</t>
  </si>
  <si>
    <t>ავტოგრეიდერი 79 კვტ (108 ცხ. ძ.)</t>
  </si>
  <si>
    <t>ამწე მუხლუხა სვლაზე 25 ტ</t>
  </si>
  <si>
    <t>ამწე პნევმოთვლიან სვლაზე 16 ტ</t>
  </si>
  <si>
    <t>ამწე საავტომობილო სვლაზე, 10 ტ</t>
  </si>
  <si>
    <t>ბულდოზერი 79 კვტ (108 ცხ. ძ.)</t>
  </si>
  <si>
    <t>ექსკავატორი მუხლუხა სვლაზე 1 მ3 ციცხვით</t>
  </si>
  <si>
    <t>სატკეპნი საგზაო თვითმავალი გლუვი 10 ტ</t>
  </si>
  <si>
    <t>სატკეპნი საგზაო თვითმავალი გლუვი 5 ტ</t>
  </si>
  <si>
    <t>ტრაქტორი მუხლუხა სვლაზე 79 კვტ (108 ცხ. ძ.)</t>
  </si>
  <si>
    <t>არმატურა A-I კლასის</t>
  </si>
  <si>
    <t>არმატურა A 500С კლასის</t>
  </si>
  <si>
    <t>პროექტი</t>
  </si>
  <si>
    <t>რკ/ბეტონის წინასწარ დაძაბული მალის ნაშენის კოჭი</t>
  </si>
  <si>
    <t>ბიტუმი ნავთობის</t>
  </si>
  <si>
    <t>ფიცარი ჩამოგანილი წიწვოვანი II ხარ. 40-60 მმ</t>
  </si>
  <si>
    <t>ფიცარი ჩამოგანილი წიწვოვანი III ხარ. 40-60 მმ</t>
  </si>
  <si>
    <t>ხის ძელები</t>
  </si>
  <si>
    <t>ელექტროდი შედუღების</t>
  </si>
  <si>
    <t>დგარები L-3.5 მ,  Ø89x3.0 მმ</t>
  </si>
  <si>
    <t>რეზინის საყრდენი ნაწილები РОЧ 400x300x60 მმ</t>
  </si>
  <si>
    <t>საღებავი ზეთოვანი, ანტიკოროზიული</t>
  </si>
  <si>
    <t>ასფალტობეტონი ქვიშოვანი, ტროტუარებისათვის</t>
  </si>
  <si>
    <t>ფანერა ლამინირებული, საალიბე 2440x1220x18 მმ</t>
  </si>
  <si>
    <t>ქვიშა-ხრეშოვანი ნარევი</t>
  </si>
  <si>
    <t>ღორღი ბუნებრივი ქვის, ფრაქცია 20-40 მმ</t>
  </si>
  <si>
    <t>ხსნარი წყობის, ცემენტის მ-150</t>
  </si>
  <si>
    <t>სავალ ნაწილზე საფარის მოწყობა წვრილმარცვლოვანი, მკვრივი, ღორღოვანი ასფალტობეტონის ცხელი ნარევით, ტიპი ბ, მარკა II, სისქით 7 სმ</t>
  </si>
  <si>
    <t>მ</t>
  </si>
  <si>
    <t>სარტყამ-ბაგირული საბურღი მოწყობილობა, 50 მ-მდე</t>
  </si>
  <si>
    <t>დაბალ სიხშირიანი ვიბროსატენი გარსული ხიმინჯების მოსაწყობად</t>
  </si>
  <si>
    <t xml:space="preserve">ხიმინჯების თავზე ბეტონის მონგრევა სანგრევი ჩაქუჩებით </t>
  </si>
  <si>
    <t>აიროვანი ჭრის და შედუღების აპარატი</t>
  </si>
  <si>
    <t>შესადუღებელი ავტომატი</t>
  </si>
  <si>
    <t>კომპრესორი მოძრავი შიდაწვის ძრავით 7 ატმ, 5 მ3/წთ</t>
  </si>
  <si>
    <t>სანგრევი ჩაქუჩები მომუშავე მოძრავ კომპრესორზე</t>
  </si>
  <si>
    <t>ჟანგბადი ტექნიკური, აიროვანი</t>
  </si>
  <si>
    <t>ბუტან-პროპანი, ტექნიკური ნარევი</t>
  </si>
  <si>
    <t>დაშლილი ბეტონის ნამტვრევების დატვირთვა ხელით</t>
  </si>
  <si>
    <t>1 ტ</t>
  </si>
  <si>
    <t>ამწე საავტომობილო სვლაზე 10 ტ</t>
  </si>
  <si>
    <t>ავტომობილი ბორტიანი 8 ტ-მდე</t>
  </si>
  <si>
    <t>ჯალამბარი ელექტრორევერსიული 3.0 ტ</t>
  </si>
  <si>
    <t>ტრანსპორტირება საშუალოდ 15 კმ-მდე</t>
  </si>
  <si>
    <t>განაპირა ბურჯის ტანისა და საკარადე კედლების მონოლითური ბეტონი B-22.5 F200 W6</t>
  </si>
  <si>
    <t>სამშენებლო ჭანჭიკი ქანჩით</t>
  </si>
  <si>
    <t>ჩასატანებელი დეტალების მოწყობა</t>
  </si>
  <si>
    <t>ფურცლოვანი ფოლადი 500x500x8 მმ</t>
  </si>
  <si>
    <t>გარცმის ფოლადის მილი Ø820x12 მმ, l=11.0 მ, სულ 12 ც</t>
  </si>
  <si>
    <t>რკ/ბეტონის კედლის მოწყობა</t>
  </si>
  <si>
    <t>ასაკრავი ჰიდროიზოლაცია (2ფენა)</t>
  </si>
  <si>
    <t>ავტომობილი ბორტიანი 5 ტ</t>
  </si>
  <si>
    <t>რულონური ჰიდროიზოლაცია ქვედა ფენა</t>
  </si>
  <si>
    <t>რულონური ჰიდროიზოლაცია ზედა ფენა</t>
  </si>
  <si>
    <t>მონ. ბეტონის პარაპეტის მოწყობა B22.5 F200 W6</t>
  </si>
  <si>
    <t>ბეტონი B22.5 F200 W6</t>
  </si>
  <si>
    <t>ფიცარი ჩამოგანილი წიწვოვანი II ხარ. 40-60მმ</t>
  </si>
  <si>
    <t>ფანერა ლამინირებული საყალიბე 2440x1220x18 მმ</t>
  </si>
  <si>
    <t>კარიერიდან მოზიდული გრუნტის უკუჩაყრა</t>
  </si>
  <si>
    <t>სატკეპნი მისაბმელი, ვიბრაციული 6 ტ</t>
  </si>
  <si>
    <t>არმატურა A-500C კლასის</t>
  </si>
  <si>
    <t>ფიცარი ჩამოგანილი წიწვოვანი, სისქით 40-60 მმ, II ხარისხის</t>
  </si>
  <si>
    <t>ფანერა ლამინირებული, საყალიბე 2440x1220x18 მმ</t>
  </si>
  <si>
    <t>ღორღის ბალიშის მოწყობა გადასასვლელი ფილის ქვეშ</t>
  </si>
  <si>
    <t>თითბერის ფურცლოვანა სისქით 1.2 მმ</t>
  </si>
  <si>
    <t>ტიოკოლის გერმეტიკი</t>
  </si>
  <si>
    <t>ფოროვანი რეზინის ზონარი გერმიტი</t>
  </si>
  <si>
    <t>ქვიშა სამშეებლო</t>
  </si>
  <si>
    <t>10 მ</t>
  </si>
  <si>
    <t>გენერატორი გადასატანი 2 კვტ</t>
  </si>
  <si>
    <t>ბურღი ელექტრო, ხელის</t>
  </si>
  <si>
    <t>ავტომობილი ბორტიანი 5 ტ-მდე</t>
  </si>
  <si>
    <t>ლითონის შემოზღუდვის კონსტრუქცია</t>
  </si>
  <si>
    <t>ლითონის მოაჯირების მოწყობა</t>
  </si>
  <si>
    <t>ლითონის მოაჯირი</t>
  </si>
  <si>
    <t>ლითონის მოაჯირის დამზადება (სექცია 3.0 მ, სულ 8 სექცია)</t>
  </si>
  <si>
    <t>ფოლადი ფურცლოვანი 150x200x10 მმ</t>
  </si>
  <si>
    <t>მარტკუთხა პროფილირებული მილი 30x60x3 მმ</t>
  </si>
  <si>
    <t>მარტკუთხა პროფილირებული მილი 50x100x4 მმ,  l=1.0 მ</t>
  </si>
  <si>
    <t>მარტკუთხა პროფილირებული მილი 50x100x4 მმ,  l=2.9 მ</t>
  </si>
  <si>
    <t>მარტკუთხა პროფილირებული მილი 50x100x4 მმ,  l=3.0 მ</t>
  </si>
  <si>
    <t xml:space="preserve">საგზაო ნიშანის მოწყობა </t>
  </si>
  <si>
    <t xml:space="preserve">შრომითი დანახარჯები  </t>
  </si>
  <si>
    <t>პორტლანდცემენტი მ-400</t>
  </si>
  <si>
    <t>ქვიშა სამშენებლო</t>
  </si>
  <si>
    <t>ღორღი ბუნებრივი ქვის ფრაქცია 10-20 მმ</t>
  </si>
  <si>
    <t>სავალი ნაწილის მონიშვნა ერთკომპონენტიანი ნიშანსადები საღებავით, დამზადებული აკრილის ბაზაზე, გაუმჯობესებული ღამის ხილვადობის შუქდამაბრუნებელი მინის ბურთულაკებით, ზომით 100-600 მკმ, ГОСТ 23457-79 ის მიხედვით</t>
  </si>
  <si>
    <t>მოსარწყავ-მოსარეცხი მანქანა 6000 ლ</t>
  </si>
  <si>
    <t>გზის მარკირების მანქანა</t>
  </si>
  <si>
    <t>შუქდამაბრუნებელი მინის ბურთულაკები ზომით 100-600 მკმ</t>
  </si>
  <si>
    <t>ასფალტის საღებავი</t>
  </si>
  <si>
    <t>კომპლ</t>
  </si>
  <si>
    <t>მოზიდული გრუნტი</t>
  </si>
  <si>
    <t>მათ შორის ადგილობრივი კარიერი:</t>
  </si>
  <si>
    <t>გარცმის ფოლადის მილი Ø820x12 მმ, l=11.0 მ, სულ 10 ც</t>
  </si>
  <si>
    <t>ფიცარი ჩამოგანილი წიწვოვანი, სისქით 40-60 მმ, III ხარისხის</t>
  </si>
  <si>
    <t>ჭანჭიკი</t>
  </si>
  <si>
    <t>ხის ძელი</t>
  </si>
  <si>
    <t>%</t>
  </si>
  <si>
    <t>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</si>
</sst>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0.000"/>
    <numFmt numFmtId="166" formatCode="0.0"/>
    <numFmt numFmtId="167" formatCode="0.0000"/>
    <numFmt numFmtId="168" formatCode="#,##0.000"/>
    <numFmt numFmtId="169" formatCode="0;[Red]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cadNusx"/>
    </font>
    <font>
      <sz val="10"/>
      <name val="Arial"/>
      <family val="2"/>
      <charset val="204"/>
    </font>
    <font>
      <sz val="10"/>
      <name val="AcadMtav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trike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trike/>
      <sz val="10"/>
      <color theme="1"/>
      <name val="Arial"/>
      <family val="2"/>
      <charset val="204"/>
    </font>
    <font>
      <sz val="12"/>
      <name val="Arial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4" fillId="0" borderId="0"/>
    <xf numFmtId="0" fontId="8" fillId="0" borderId="0"/>
    <xf numFmtId="164" fontId="9" fillId="0" borderId="0" applyFont="0" applyFill="0" applyBorder="0" applyAlignment="0" applyProtection="0"/>
    <xf numFmtId="0" fontId="8" fillId="0" borderId="0"/>
    <xf numFmtId="0" fontId="15" fillId="0" borderId="0"/>
    <xf numFmtId="0" fontId="16" fillId="0" borderId="0"/>
    <xf numFmtId="0" fontId="17" fillId="0" borderId="0"/>
    <xf numFmtId="0" fontId="16" fillId="0" borderId="0"/>
    <xf numFmtId="0" fontId="4" fillId="0" borderId="0"/>
    <xf numFmtId="0" fontId="9" fillId="0" borderId="0"/>
  </cellStyleXfs>
  <cellXfs count="126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left" vertical="center" wrapText="1"/>
    </xf>
    <xf numFmtId="2" fontId="4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169" fontId="4" fillId="0" borderId="2" xfId="0" applyNumberFormat="1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left" vertical="center" indent="1"/>
    </xf>
    <xf numFmtId="165" fontId="4" fillId="0" borderId="0" xfId="0" applyNumberFormat="1" applyFont="1" applyFill="1" applyAlignment="1">
      <alignment vertical="center"/>
    </xf>
    <xf numFmtId="168" fontId="4" fillId="0" borderId="0" xfId="0" applyNumberFormat="1" applyFont="1" applyFill="1" applyAlignment="1">
      <alignment horizontal="center" vertical="center"/>
    </xf>
    <xf numFmtId="168" fontId="4" fillId="0" borderId="2" xfId="1" applyNumberFormat="1" applyFont="1" applyFill="1" applyBorder="1" applyAlignment="1">
      <alignment horizontal="center" vertical="center"/>
    </xf>
    <xf numFmtId="168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" fontId="11" fillId="0" borderId="2" xfId="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" fontId="4" fillId="0" borderId="2" xfId="4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168" fontId="4" fillId="0" borderId="2" xfId="4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2" fontId="10" fillId="0" borderId="2" xfId="1" applyNumberFormat="1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" fontId="4" fillId="0" borderId="2" xfId="6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5" applyFont="1" applyFill="1" applyBorder="1" applyAlignment="1">
      <alignment vertical="center"/>
    </xf>
    <xf numFmtId="0" fontId="4" fillId="0" borderId="2" xfId="5" applyFont="1" applyFill="1" applyBorder="1" applyAlignment="1">
      <alignment horizontal="center" vertical="center"/>
    </xf>
    <xf numFmtId="4" fontId="4" fillId="0" borderId="2" xfId="5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18" fillId="0" borderId="2" xfId="5" applyFont="1" applyFill="1" applyBorder="1" applyAlignment="1">
      <alignment horizontal="center" vertical="center"/>
    </xf>
    <xf numFmtId="0" fontId="18" fillId="0" borderId="0" xfId="5" applyFont="1" applyFill="1" applyAlignment="1">
      <alignment vertical="center"/>
    </xf>
    <xf numFmtId="2" fontId="4" fillId="0" borderId="2" xfId="0" applyNumberFormat="1" applyFont="1" applyFill="1" applyBorder="1" applyAlignment="1">
      <alignment horizontal="right" vertical="center" indent="1"/>
    </xf>
    <xf numFmtId="2" fontId="4" fillId="0" borderId="2" xfId="0" applyNumberFormat="1" applyFont="1" applyFill="1" applyBorder="1" applyAlignment="1">
      <alignment horizontal="right" vertical="center" indent="2"/>
    </xf>
    <xf numFmtId="0" fontId="11" fillId="0" borderId="2" xfId="3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169" fontId="4" fillId="0" borderId="2" xfId="0" applyNumberFormat="1" applyFont="1" applyFill="1" applyBorder="1" applyAlignment="1">
      <alignment horizontal="left" vertical="center"/>
    </xf>
    <xf numFmtId="164" fontId="4" fillId="0" borderId="2" xfId="4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6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" fontId="4" fillId="0" borderId="2" xfId="7" applyNumberFormat="1" applyFont="1" applyFill="1" applyBorder="1" applyAlignment="1">
      <alignment horizontal="center" vertical="center"/>
    </xf>
    <xf numFmtId="0" fontId="4" fillId="0" borderId="0" xfId="8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8" fontId="4" fillId="0" borderId="2" xfId="7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left" vertical="center"/>
    </xf>
    <xf numFmtId="0" fontId="4" fillId="0" borderId="2" xfId="7" applyFont="1" applyFill="1" applyBorder="1" applyAlignment="1">
      <alignment horizontal="center" vertical="center"/>
    </xf>
    <xf numFmtId="4" fontId="4" fillId="0" borderId="2" xfId="8" applyNumberFormat="1" applyFont="1" applyFill="1" applyBorder="1" applyAlignment="1">
      <alignment horizontal="center" vertical="center"/>
    </xf>
    <xf numFmtId="4" fontId="4" fillId="0" borderId="2" xfId="9" applyNumberFormat="1" applyFont="1" applyFill="1" applyBorder="1" applyAlignment="1">
      <alignment horizontal="center" vertical="center"/>
    </xf>
    <xf numFmtId="0" fontId="4" fillId="0" borderId="2" xfId="8" applyNumberFormat="1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left" vertical="center"/>
    </xf>
    <xf numFmtId="4" fontId="18" fillId="0" borderId="2" xfId="5" applyNumberFormat="1" applyFont="1" applyFill="1" applyBorder="1" applyAlignment="1">
      <alignment horizontal="center" vertical="center"/>
    </xf>
    <xf numFmtId="168" fontId="18" fillId="0" borderId="2" xfId="5" applyNumberFormat="1" applyFont="1" applyFill="1" applyBorder="1" applyAlignment="1">
      <alignment horizontal="center" vertical="center"/>
    </xf>
    <xf numFmtId="4" fontId="8" fillId="0" borderId="2" xfId="5" applyNumberFormat="1" applyFont="1" applyFill="1" applyBorder="1" applyAlignment="1">
      <alignment horizontal="center" vertical="center"/>
    </xf>
    <xf numFmtId="4" fontId="2" fillId="0" borderId="2" xfId="5" applyNumberFormat="1" applyFont="1" applyFill="1" applyBorder="1" applyAlignment="1">
      <alignment horizontal="center" vertical="center"/>
    </xf>
    <xf numFmtId="4" fontId="2" fillId="0" borderId="2" xfId="11" applyNumberFormat="1" applyFont="1" applyFill="1" applyBorder="1" applyAlignment="1">
      <alignment vertical="center"/>
    </xf>
    <xf numFmtId="0" fontId="4" fillId="0" borderId="2" xfId="10" applyFont="1" applyFill="1" applyBorder="1" applyAlignment="1">
      <alignment horizontal="center" vertical="center"/>
    </xf>
    <xf numFmtId="0" fontId="4" fillId="0" borderId="2" xfId="10" applyFont="1" applyFill="1" applyBorder="1" applyAlignment="1">
      <alignment horizontal="left" vertical="center" wrapText="1"/>
    </xf>
    <xf numFmtId="168" fontId="4" fillId="0" borderId="2" xfId="10" applyNumberFormat="1" applyFont="1" applyFill="1" applyBorder="1" applyAlignment="1">
      <alignment horizontal="center" vertical="center"/>
    </xf>
    <xf numFmtId="4" fontId="4" fillId="0" borderId="2" xfId="10" applyNumberFormat="1" applyFont="1" applyFill="1" applyBorder="1" applyAlignment="1">
      <alignment horizontal="center" vertical="center"/>
    </xf>
    <xf numFmtId="0" fontId="4" fillId="0" borderId="0" xfId="10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center" vertical="center"/>
    </xf>
  </cellXfs>
  <cellStyles count="12">
    <cellStyle name="Comma" xfId="4" builtinId="3"/>
    <cellStyle name="Normal" xfId="0" builtinId="0"/>
    <cellStyle name="Normal 2" xfId="9"/>
    <cellStyle name="Normal 3" xfId="5"/>
    <cellStyle name="Normal_Direct Cost &amp; Revenue as of May 22 2003" xfId="6"/>
    <cellStyle name="Normal_gare wyalsadfenigagarini 2 2" xfId="3"/>
    <cellStyle name="Обычный 2" xfId="7"/>
    <cellStyle name="Обычный 2 2" xfId="2"/>
    <cellStyle name="Обычный 3" xfId="8"/>
    <cellStyle name="Обычный 7 3" xfId="11"/>
    <cellStyle name="Обычный_FERIIS~1 2" xfId="10"/>
    <cellStyle name="Обычный_Лист1" xfId="1"/>
  </cellStyles>
  <dxfs count="181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09"/>
  <sheetViews>
    <sheetView tabSelected="1" view="pageBreakPreview" zoomScaleNormal="100" zoomScaleSheetLayoutView="100" workbookViewId="0">
      <selection activeCell="M69" sqref="M69"/>
    </sheetView>
  </sheetViews>
  <sheetFormatPr defaultRowHeight="12.75" x14ac:dyDescent="0.25"/>
  <cols>
    <col min="1" max="1" width="5" style="46" customWidth="1"/>
    <col min="2" max="2" width="60" style="46" customWidth="1"/>
    <col min="3" max="3" width="9.140625" style="46"/>
    <col min="4" max="11" width="9.85546875" style="46" customWidth="1"/>
    <col min="12" max="12" width="11.7109375" style="46" customWidth="1"/>
    <col min="13" max="16384" width="9.140625" style="46"/>
  </cols>
  <sheetData>
    <row r="1" spans="1:12" s="69" customForma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122" t="s">
        <v>55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23" t="s">
        <v>56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5">
      <c r="A5" s="2"/>
      <c r="B5" s="2"/>
      <c r="C5" s="2"/>
      <c r="D5" s="2"/>
      <c r="E5" s="2"/>
      <c r="F5" s="4"/>
      <c r="G5" s="36"/>
      <c r="H5" s="36"/>
      <c r="I5" s="36"/>
      <c r="J5" s="36"/>
      <c r="K5" s="5"/>
      <c r="L5" s="6"/>
    </row>
    <row r="6" spans="1:12" x14ac:dyDescent="0.25">
      <c r="A6" s="2"/>
      <c r="B6" s="43"/>
      <c r="C6" s="2"/>
      <c r="D6" s="2"/>
      <c r="E6" s="2"/>
      <c r="F6" s="2"/>
      <c r="G6" s="2"/>
      <c r="H6" s="7"/>
      <c r="I6" s="37">
        <f>L402/1000</f>
        <v>0</v>
      </c>
      <c r="J6" s="7" t="s">
        <v>57</v>
      </c>
      <c r="K6" s="5"/>
      <c r="L6" s="6"/>
    </row>
    <row r="7" spans="1:12" x14ac:dyDescent="0.25">
      <c r="A7" s="8"/>
      <c r="B7" s="9"/>
      <c r="C7" s="10"/>
      <c r="D7" s="10"/>
      <c r="E7" s="5"/>
      <c r="F7" s="76"/>
      <c r="G7" s="124"/>
      <c r="H7" s="124"/>
      <c r="I7" s="124"/>
      <c r="J7" s="124"/>
      <c r="K7" s="5"/>
      <c r="L7" s="6"/>
    </row>
    <row r="8" spans="1:12" ht="28.5" customHeight="1" x14ac:dyDescent="0.25">
      <c r="A8" s="125" t="s">
        <v>58</v>
      </c>
      <c r="B8" s="120" t="s">
        <v>59</v>
      </c>
      <c r="C8" s="120" t="s">
        <v>60</v>
      </c>
      <c r="D8" s="121" t="s">
        <v>24</v>
      </c>
      <c r="E8" s="121"/>
      <c r="F8" s="120" t="s">
        <v>61</v>
      </c>
      <c r="G8" s="120"/>
      <c r="H8" s="120" t="s">
        <v>25</v>
      </c>
      <c r="I8" s="120"/>
      <c r="J8" s="121" t="s">
        <v>62</v>
      </c>
      <c r="K8" s="121"/>
      <c r="L8" s="120" t="s">
        <v>26</v>
      </c>
    </row>
    <row r="9" spans="1:12" x14ac:dyDescent="0.25">
      <c r="A9" s="125"/>
      <c r="B9" s="120"/>
      <c r="C9" s="120"/>
      <c r="D9" s="75" t="s">
        <v>63</v>
      </c>
      <c r="E9" s="75" t="s">
        <v>27</v>
      </c>
      <c r="F9" s="75" t="s">
        <v>63</v>
      </c>
      <c r="G9" s="75" t="s">
        <v>27</v>
      </c>
      <c r="H9" s="75" t="s">
        <v>63</v>
      </c>
      <c r="I9" s="75" t="s">
        <v>27</v>
      </c>
      <c r="J9" s="75" t="s">
        <v>63</v>
      </c>
      <c r="K9" s="75" t="s">
        <v>27</v>
      </c>
      <c r="L9" s="120"/>
    </row>
    <row r="10" spans="1:12" x14ac:dyDescent="0.25">
      <c r="A10" s="77">
        <v>1</v>
      </c>
      <c r="B10" s="75">
        <v>2</v>
      </c>
      <c r="C10" s="75">
        <v>3</v>
      </c>
      <c r="D10" s="75">
        <v>4</v>
      </c>
      <c r="E10" s="75">
        <v>5</v>
      </c>
      <c r="F10" s="75">
        <v>6</v>
      </c>
      <c r="G10" s="75">
        <v>7</v>
      </c>
      <c r="H10" s="75">
        <v>8</v>
      </c>
      <c r="I10" s="75">
        <v>9</v>
      </c>
      <c r="J10" s="75">
        <v>10</v>
      </c>
      <c r="K10" s="75">
        <v>11</v>
      </c>
      <c r="L10" s="75">
        <v>12</v>
      </c>
    </row>
    <row r="11" spans="1:12" x14ac:dyDescent="0.25">
      <c r="A11" s="77"/>
      <c r="B11" s="75"/>
      <c r="C11" s="75"/>
      <c r="D11" s="44"/>
      <c r="E11" s="44"/>
      <c r="F11" s="44"/>
      <c r="G11" s="44"/>
      <c r="H11" s="44"/>
      <c r="I11" s="44"/>
      <c r="J11" s="44"/>
      <c r="K11" s="44"/>
      <c r="L11" s="44"/>
    </row>
    <row r="12" spans="1:12" x14ac:dyDescent="0.25">
      <c r="A12" s="13"/>
      <c r="B12" s="11" t="s">
        <v>2</v>
      </c>
      <c r="C12" s="29"/>
      <c r="D12" s="29"/>
      <c r="E12" s="29"/>
      <c r="F12" s="30"/>
      <c r="G12" s="30"/>
      <c r="H12" s="30"/>
      <c r="I12" s="30"/>
      <c r="J12" s="30"/>
      <c r="K12" s="30"/>
      <c r="L12" s="30"/>
    </row>
    <row r="13" spans="1:12" x14ac:dyDescent="0.25">
      <c r="A13" s="13"/>
      <c r="B13" s="11"/>
      <c r="C13" s="29"/>
      <c r="D13" s="29"/>
      <c r="E13" s="29"/>
      <c r="F13" s="30"/>
      <c r="G13" s="30"/>
      <c r="H13" s="30"/>
      <c r="I13" s="30"/>
      <c r="J13" s="30"/>
      <c r="K13" s="30"/>
      <c r="L13" s="30"/>
    </row>
    <row r="14" spans="1:12" ht="25.5" x14ac:dyDescent="0.25">
      <c r="A14" s="15">
        <v>1</v>
      </c>
      <c r="B14" s="17" t="s">
        <v>3</v>
      </c>
      <c r="C14" s="21" t="s">
        <v>30</v>
      </c>
      <c r="D14" s="31"/>
      <c r="E14" s="31">
        <v>500</v>
      </c>
      <c r="F14" s="21"/>
      <c r="G14" s="21"/>
      <c r="H14" s="21"/>
      <c r="I14" s="21"/>
      <c r="J14" s="21"/>
      <c r="K14" s="21"/>
      <c r="L14" s="21"/>
    </row>
    <row r="15" spans="1:12" x14ac:dyDescent="0.25">
      <c r="A15" s="15"/>
      <c r="B15" s="33"/>
      <c r="C15" s="21" t="s">
        <v>28</v>
      </c>
      <c r="D15" s="31"/>
      <c r="E15" s="38">
        <f>E14/1000</f>
        <v>0.5</v>
      </c>
      <c r="F15" s="21"/>
      <c r="G15" s="21"/>
      <c r="H15" s="21"/>
      <c r="I15" s="21"/>
      <c r="J15" s="21"/>
      <c r="K15" s="21"/>
      <c r="L15" s="21"/>
    </row>
    <row r="16" spans="1:12" x14ac:dyDescent="0.25">
      <c r="A16" s="15"/>
      <c r="B16" s="33" t="s">
        <v>68</v>
      </c>
      <c r="C16" s="31" t="s">
        <v>29</v>
      </c>
      <c r="D16" s="31">
        <v>7.58</v>
      </c>
      <c r="E16" s="21">
        <f>E15*D16</f>
        <v>3.79</v>
      </c>
      <c r="F16" s="21"/>
      <c r="G16" s="21"/>
      <c r="H16" s="21"/>
      <c r="I16" s="21"/>
      <c r="J16" s="21"/>
      <c r="K16" s="21"/>
      <c r="L16" s="21"/>
    </row>
    <row r="17" spans="1:12" x14ac:dyDescent="0.25">
      <c r="A17" s="15"/>
      <c r="B17" s="33" t="s">
        <v>84</v>
      </c>
      <c r="C17" s="31" t="s">
        <v>41</v>
      </c>
      <c r="D17" s="31">
        <v>17</v>
      </c>
      <c r="E17" s="21">
        <f>E15*D17</f>
        <v>8.5</v>
      </c>
      <c r="F17" s="21"/>
      <c r="G17" s="21"/>
      <c r="H17" s="21"/>
      <c r="I17" s="21"/>
      <c r="J17" s="21"/>
      <c r="K17" s="21"/>
      <c r="L17" s="21"/>
    </row>
    <row r="18" spans="1:12" x14ac:dyDescent="0.25">
      <c r="A18" s="15"/>
      <c r="B18" s="17"/>
      <c r="C18" s="31"/>
      <c r="D18" s="31"/>
      <c r="E18" s="21"/>
      <c r="F18" s="21"/>
      <c r="G18" s="21"/>
      <c r="H18" s="21"/>
      <c r="I18" s="21"/>
      <c r="J18" s="21"/>
      <c r="K18" s="21"/>
      <c r="L18" s="21"/>
    </row>
    <row r="19" spans="1:12" ht="25.5" x14ac:dyDescent="0.25">
      <c r="A19" s="15">
        <v>2</v>
      </c>
      <c r="B19" s="19" t="s">
        <v>4</v>
      </c>
      <c r="C19" s="21" t="s">
        <v>37</v>
      </c>
      <c r="D19" s="31"/>
      <c r="E19" s="31">
        <v>210</v>
      </c>
      <c r="F19" s="21"/>
      <c r="G19" s="21"/>
      <c r="H19" s="21"/>
      <c r="I19" s="21"/>
      <c r="J19" s="21"/>
      <c r="K19" s="21"/>
      <c r="L19" s="21"/>
    </row>
    <row r="20" spans="1:12" x14ac:dyDescent="0.25">
      <c r="A20" s="15"/>
      <c r="B20" s="22"/>
      <c r="C20" s="21" t="s">
        <v>33</v>
      </c>
      <c r="D20" s="31"/>
      <c r="E20" s="38">
        <f>E19/1000</f>
        <v>0.21</v>
      </c>
      <c r="F20" s="21"/>
      <c r="G20" s="21"/>
      <c r="H20" s="21"/>
      <c r="I20" s="21"/>
      <c r="J20" s="21"/>
      <c r="K20" s="21"/>
      <c r="L20" s="21"/>
    </row>
    <row r="21" spans="1:12" x14ac:dyDescent="0.25">
      <c r="A21" s="15"/>
      <c r="B21" s="33" t="s">
        <v>79</v>
      </c>
      <c r="C21" s="31" t="s">
        <v>41</v>
      </c>
      <c r="D21" s="31">
        <v>0.45</v>
      </c>
      <c r="E21" s="21">
        <f>E20*D21</f>
        <v>9.4500000000000001E-2</v>
      </c>
      <c r="F21" s="21"/>
      <c r="G21" s="21"/>
      <c r="H21" s="21"/>
      <c r="I21" s="21"/>
      <c r="J21" s="21"/>
      <c r="K21" s="21"/>
      <c r="L21" s="21"/>
    </row>
    <row r="22" spans="1:12" x14ac:dyDescent="0.25">
      <c r="A22" s="15"/>
      <c r="B22" s="33" t="s">
        <v>83</v>
      </c>
      <c r="C22" s="31" t="s">
        <v>41</v>
      </c>
      <c r="D22" s="31">
        <v>0.9</v>
      </c>
      <c r="E22" s="21">
        <f>E20*D22</f>
        <v>0.189</v>
      </c>
      <c r="F22" s="21"/>
      <c r="G22" s="21"/>
      <c r="H22" s="21"/>
      <c r="I22" s="21"/>
      <c r="J22" s="21"/>
      <c r="K22" s="21"/>
      <c r="L22" s="21"/>
    </row>
    <row r="23" spans="1:12" x14ac:dyDescent="0.25">
      <c r="A23" s="15"/>
      <c r="B23" s="17"/>
      <c r="C23" s="21"/>
      <c r="D23" s="31"/>
      <c r="E23" s="21"/>
      <c r="F23" s="21"/>
      <c r="G23" s="21"/>
      <c r="H23" s="21"/>
      <c r="I23" s="21"/>
      <c r="J23" s="21"/>
      <c r="K23" s="21"/>
      <c r="L23" s="21"/>
    </row>
    <row r="24" spans="1:12" x14ac:dyDescent="0.25">
      <c r="A24" s="13"/>
      <c r="B24" s="11" t="s">
        <v>5</v>
      </c>
      <c r="C24" s="29"/>
      <c r="D24" s="29"/>
      <c r="E24" s="29"/>
      <c r="F24" s="30"/>
      <c r="G24" s="30"/>
      <c r="H24" s="30"/>
      <c r="I24" s="30"/>
      <c r="J24" s="30"/>
      <c r="K24" s="30"/>
      <c r="L24" s="30"/>
    </row>
    <row r="25" spans="1:12" x14ac:dyDescent="0.25">
      <c r="A25" s="13"/>
      <c r="B25" s="11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ht="38.25" x14ac:dyDescent="0.25">
      <c r="A26" s="15">
        <v>1</v>
      </c>
      <c r="B26" s="17" t="s">
        <v>6</v>
      </c>
      <c r="C26" s="21" t="s">
        <v>34</v>
      </c>
      <c r="D26" s="31"/>
      <c r="E26" s="31">
        <v>58.06</v>
      </c>
      <c r="F26" s="21"/>
      <c r="G26" s="21"/>
      <c r="H26" s="21"/>
      <c r="I26" s="21"/>
      <c r="J26" s="21"/>
      <c r="K26" s="21"/>
      <c r="L26" s="21"/>
    </row>
    <row r="27" spans="1:12" x14ac:dyDescent="0.25">
      <c r="A27" s="15"/>
      <c r="B27" s="33" t="s">
        <v>68</v>
      </c>
      <c r="C27" s="31" t="s">
        <v>29</v>
      </c>
      <c r="D27" s="31">
        <f>0.9*10.2</f>
        <v>9.18</v>
      </c>
      <c r="E27" s="21">
        <f>E26*D27</f>
        <v>532.99080000000004</v>
      </c>
      <c r="F27" s="21"/>
      <c r="G27" s="21"/>
      <c r="H27" s="21"/>
      <c r="I27" s="21"/>
      <c r="J27" s="21"/>
      <c r="K27" s="21"/>
      <c r="L27" s="21"/>
    </row>
    <row r="28" spans="1:12" x14ac:dyDescent="0.25">
      <c r="A28" s="15"/>
      <c r="B28" s="33" t="s">
        <v>107</v>
      </c>
      <c r="C28" s="31" t="s">
        <v>41</v>
      </c>
      <c r="D28" s="31">
        <f>0.9*3.31</f>
        <v>2.9790000000000001</v>
      </c>
      <c r="E28" s="21">
        <f>E26*D28</f>
        <v>172.96074000000002</v>
      </c>
      <c r="F28" s="21"/>
      <c r="G28" s="21"/>
      <c r="H28" s="21"/>
      <c r="I28" s="21"/>
      <c r="J28" s="21"/>
      <c r="K28" s="21"/>
      <c r="L28" s="21"/>
    </row>
    <row r="29" spans="1:12" x14ac:dyDescent="0.25">
      <c r="A29" s="15"/>
      <c r="B29" s="42" t="s">
        <v>80</v>
      </c>
      <c r="C29" s="31" t="s">
        <v>41</v>
      </c>
      <c r="D29" s="31">
        <f>0.9*1.66</f>
        <v>1.494</v>
      </c>
      <c r="E29" s="21">
        <f>E26*D29</f>
        <v>86.741640000000004</v>
      </c>
      <c r="F29" s="21"/>
      <c r="G29" s="21"/>
      <c r="H29" s="21"/>
      <c r="I29" s="21"/>
      <c r="J29" s="21"/>
      <c r="K29" s="21"/>
      <c r="L29" s="21"/>
    </row>
    <row r="30" spans="1:12" ht="25.5" x14ac:dyDescent="0.25">
      <c r="A30" s="15"/>
      <c r="B30" s="17" t="s">
        <v>108</v>
      </c>
      <c r="C30" s="31" t="s">
        <v>41</v>
      </c>
      <c r="D30" s="31">
        <f>0.9*1.66</f>
        <v>1.494</v>
      </c>
      <c r="E30" s="21">
        <f>E26*D30</f>
        <v>86.741640000000004</v>
      </c>
      <c r="F30" s="21"/>
      <c r="G30" s="21"/>
      <c r="H30" s="21"/>
      <c r="I30" s="21"/>
      <c r="J30" s="21"/>
      <c r="K30" s="21"/>
      <c r="L30" s="21"/>
    </row>
    <row r="31" spans="1:12" x14ac:dyDescent="0.25">
      <c r="A31" s="15"/>
      <c r="B31" s="33" t="s">
        <v>0</v>
      </c>
      <c r="C31" s="21" t="s">
        <v>32</v>
      </c>
      <c r="D31" s="31">
        <f>0.9*2.21</f>
        <v>1.9890000000000001</v>
      </c>
      <c r="E31" s="21">
        <f>E26*D31</f>
        <v>115.48134000000002</v>
      </c>
      <c r="F31" s="21"/>
      <c r="G31" s="21"/>
      <c r="H31" s="21"/>
      <c r="I31" s="21"/>
      <c r="J31" s="21"/>
      <c r="K31" s="21"/>
      <c r="L31" s="21"/>
    </row>
    <row r="32" spans="1:12" x14ac:dyDescent="0.25">
      <c r="A32" s="15"/>
      <c r="B32" s="33" t="s">
        <v>172</v>
      </c>
      <c r="C32" s="31" t="s">
        <v>106</v>
      </c>
      <c r="D32" s="31">
        <v>11</v>
      </c>
      <c r="E32" s="21">
        <f>D32*10</f>
        <v>110</v>
      </c>
      <c r="F32" s="21"/>
      <c r="G32" s="21"/>
      <c r="H32" s="21"/>
      <c r="I32" s="21"/>
      <c r="J32" s="21"/>
      <c r="K32" s="21"/>
      <c r="L32" s="21"/>
    </row>
    <row r="33" spans="1:12" x14ac:dyDescent="0.25">
      <c r="A33" s="15"/>
      <c r="B33" s="33" t="s">
        <v>7</v>
      </c>
      <c r="C33" s="31" t="s">
        <v>30</v>
      </c>
      <c r="D33" s="31">
        <v>3</v>
      </c>
      <c r="E33" s="21">
        <f>E26*D33</f>
        <v>174.18</v>
      </c>
      <c r="F33" s="21"/>
      <c r="G33" s="21"/>
      <c r="H33" s="21"/>
      <c r="I33" s="21"/>
      <c r="J33" s="21"/>
      <c r="K33" s="21"/>
      <c r="L33" s="21"/>
    </row>
    <row r="34" spans="1:12" x14ac:dyDescent="0.25">
      <c r="A34" s="15"/>
      <c r="B34" s="33" t="s">
        <v>70</v>
      </c>
      <c r="C34" s="31" t="s">
        <v>30</v>
      </c>
      <c r="D34" s="31">
        <v>1.02</v>
      </c>
      <c r="E34" s="21">
        <f>E26*D34</f>
        <v>59.221200000000003</v>
      </c>
      <c r="F34" s="21"/>
      <c r="G34" s="21"/>
      <c r="H34" s="21"/>
      <c r="I34" s="21"/>
      <c r="J34" s="21"/>
      <c r="K34" s="21"/>
      <c r="L34" s="21"/>
    </row>
    <row r="35" spans="1:12" x14ac:dyDescent="0.25">
      <c r="A35" s="15"/>
      <c r="B35" s="33" t="s">
        <v>9</v>
      </c>
      <c r="C35" s="21" t="s">
        <v>32</v>
      </c>
      <c r="D35" s="31">
        <f>0.9*4.14</f>
        <v>3.726</v>
      </c>
      <c r="E35" s="21">
        <f>E26*D35</f>
        <v>216.33156</v>
      </c>
      <c r="F35" s="21"/>
      <c r="G35" s="21"/>
      <c r="H35" s="21"/>
      <c r="I35" s="21"/>
      <c r="J35" s="21"/>
      <c r="K35" s="21"/>
      <c r="L35" s="21"/>
    </row>
    <row r="36" spans="1:12" x14ac:dyDescent="0.25">
      <c r="A36" s="15"/>
      <c r="B36" s="17"/>
      <c r="C36" s="31"/>
      <c r="D36" s="31"/>
      <c r="E36" s="21"/>
      <c r="F36" s="21"/>
      <c r="G36" s="21"/>
      <c r="H36" s="21"/>
      <c r="I36" s="21"/>
      <c r="J36" s="21"/>
      <c r="K36" s="21"/>
      <c r="L36" s="21"/>
    </row>
    <row r="37" spans="1:12" x14ac:dyDescent="0.25">
      <c r="A37" s="15"/>
      <c r="B37" s="23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x14ac:dyDescent="0.25">
      <c r="A38" s="15"/>
      <c r="B38" s="59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x14ac:dyDescent="0.25">
      <c r="A39" s="15"/>
      <c r="B39" s="23" t="s">
        <v>8</v>
      </c>
      <c r="C39" s="21" t="s">
        <v>31</v>
      </c>
      <c r="D39" s="21"/>
      <c r="E39" s="21">
        <f>SUM(E47:E49)/1000</f>
        <v>3.4138999999999999</v>
      </c>
      <c r="F39" s="21"/>
      <c r="G39" s="21"/>
      <c r="H39" s="21"/>
      <c r="I39" s="21"/>
      <c r="J39" s="21"/>
      <c r="K39" s="21"/>
      <c r="L39" s="21"/>
    </row>
    <row r="40" spans="1:12" x14ac:dyDescent="0.25">
      <c r="A40" s="15"/>
      <c r="B40" s="59"/>
      <c r="C40" s="21" t="s">
        <v>117</v>
      </c>
      <c r="D40" s="21"/>
      <c r="E40" s="39">
        <f>E39</f>
        <v>3.4138999999999999</v>
      </c>
      <c r="F40" s="21"/>
      <c r="G40" s="21"/>
      <c r="H40" s="21"/>
      <c r="I40" s="21"/>
      <c r="J40" s="21"/>
      <c r="K40" s="21"/>
      <c r="L40" s="21"/>
    </row>
    <row r="41" spans="1:12" s="2" customFormat="1" x14ac:dyDescent="0.25">
      <c r="A41" s="15"/>
      <c r="B41" s="42" t="s">
        <v>68</v>
      </c>
      <c r="C41" s="16" t="s">
        <v>29</v>
      </c>
      <c r="D41" s="47">
        <v>120</v>
      </c>
      <c r="E41" s="48">
        <f>D41*E40</f>
        <v>409.66800000000001</v>
      </c>
      <c r="F41" s="47"/>
      <c r="G41" s="47"/>
      <c r="H41" s="47"/>
      <c r="I41" s="21"/>
      <c r="J41" s="47"/>
      <c r="K41" s="47"/>
      <c r="L41" s="21"/>
    </row>
    <row r="42" spans="1:12" s="2" customFormat="1" x14ac:dyDescent="0.25">
      <c r="A42" s="15"/>
      <c r="B42" s="33" t="s">
        <v>118</v>
      </c>
      <c r="C42" s="49" t="s">
        <v>41</v>
      </c>
      <c r="D42" s="31">
        <v>0.5</v>
      </c>
      <c r="E42" s="48">
        <f>D42*E40</f>
        <v>1.70695</v>
      </c>
      <c r="F42" s="21"/>
      <c r="G42" s="21"/>
      <c r="H42" s="21"/>
      <c r="I42" s="21"/>
      <c r="J42" s="21"/>
      <c r="K42" s="21"/>
      <c r="L42" s="21"/>
    </row>
    <row r="43" spans="1:12" s="2" customFormat="1" x14ac:dyDescent="0.25">
      <c r="A43" s="15"/>
      <c r="B43" s="86" t="s">
        <v>120</v>
      </c>
      <c r="C43" s="49" t="s">
        <v>41</v>
      </c>
      <c r="D43" s="31">
        <v>1.37</v>
      </c>
      <c r="E43" s="48">
        <f>D43*E40</f>
        <v>4.6770430000000003</v>
      </c>
      <c r="F43" s="21"/>
      <c r="G43" s="21"/>
      <c r="H43" s="21"/>
      <c r="I43" s="21"/>
      <c r="J43" s="21"/>
      <c r="K43" s="21"/>
      <c r="L43" s="21"/>
    </row>
    <row r="44" spans="1:12" s="2" customFormat="1" x14ac:dyDescent="0.25">
      <c r="A44" s="15"/>
      <c r="B44" s="86" t="s">
        <v>110</v>
      </c>
      <c r="C44" s="49" t="s">
        <v>41</v>
      </c>
      <c r="D44" s="31">
        <v>1</v>
      </c>
      <c r="E44" s="48">
        <f>D44*E40</f>
        <v>3.4138999999999999</v>
      </c>
      <c r="F44" s="21"/>
      <c r="G44" s="21"/>
      <c r="H44" s="21"/>
      <c r="I44" s="21"/>
      <c r="J44" s="21"/>
      <c r="K44" s="21"/>
      <c r="L44" s="21"/>
    </row>
    <row r="45" spans="1:12" s="2" customFormat="1" x14ac:dyDescent="0.25">
      <c r="A45" s="15"/>
      <c r="B45" s="86" t="s">
        <v>111</v>
      </c>
      <c r="C45" s="49" t="s">
        <v>41</v>
      </c>
      <c r="D45" s="31">
        <v>30.3</v>
      </c>
      <c r="E45" s="21">
        <f>D45*E40</f>
        <v>103.44117</v>
      </c>
      <c r="F45" s="21"/>
      <c r="G45" s="21"/>
      <c r="H45" s="21"/>
      <c r="I45" s="21"/>
      <c r="J45" s="21"/>
      <c r="K45" s="21"/>
      <c r="L45" s="21"/>
    </row>
    <row r="46" spans="1:12" s="2" customFormat="1" x14ac:dyDescent="0.25">
      <c r="A46" s="15"/>
      <c r="B46" s="41" t="s">
        <v>119</v>
      </c>
      <c r="C46" s="50" t="s">
        <v>41</v>
      </c>
      <c r="D46" s="47">
        <v>0.5</v>
      </c>
      <c r="E46" s="21">
        <f>D46*E40</f>
        <v>1.70695</v>
      </c>
      <c r="F46" s="47"/>
      <c r="G46" s="47"/>
      <c r="H46" s="47"/>
      <c r="I46" s="47"/>
      <c r="J46" s="47"/>
      <c r="K46" s="21"/>
      <c r="L46" s="21"/>
    </row>
    <row r="47" spans="1:12" s="2" customFormat="1" x14ac:dyDescent="0.25">
      <c r="A47" s="20"/>
      <c r="B47" s="17" t="s">
        <v>88</v>
      </c>
      <c r="C47" s="21" t="s">
        <v>35</v>
      </c>
      <c r="D47" s="21" t="s">
        <v>90</v>
      </c>
      <c r="E47" s="21">
        <v>742.5</v>
      </c>
      <c r="F47" s="39"/>
      <c r="G47" s="21"/>
      <c r="H47" s="21"/>
      <c r="I47" s="21"/>
      <c r="J47" s="21"/>
      <c r="K47" s="21"/>
      <c r="L47" s="21"/>
    </row>
    <row r="48" spans="1:12" s="2" customFormat="1" x14ac:dyDescent="0.25">
      <c r="A48" s="15"/>
      <c r="B48" s="17" t="s">
        <v>89</v>
      </c>
      <c r="C48" s="21" t="s">
        <v>35</v>
      </c>
      <c r="D48" s="21" t="s">
        <v>90</v>
      </c>
      <c r="E48" s="21">
        <v>2227.8000000000002</v>
      </c>
      <c r="F48" s="39"/>
      <c r="G48" s="21"/>
      <c r="H48" s="21"/>
      <c r="I48" s="21"/>
      <c r="J48" s="21"/>
      <c r="K48" s="21"/>
      <c r="L48" s="21"/>
    </row>
    <row r="49" spans="1:12" s="2" customFormat="1" x14ac:dyDescent="0.25">
      <c r="A49" s="15"/>
      <c r="B49" s="23" t="s">
        <v>10</v>
      </c>
      <c r="C49" s="21" t="s">
        <v>35</v>
      </c>
      <c r="D49" s="21" t="s">
        <v>90</v>
      </c>
      <c r="E49" s="21">
        <v>443.6</v>
      </c>
      <c r="F49" s="39"/>
      <c r="G49" s="21"/>
      <c r="H49" s="21"/>
      <c r="I49" s="21"/>
      <c r="J49" s="21"/>
      <c r="K49" s="21"/>
      <c r="L49" s="21"/>
    </row>
    <row r="50" spans="1:12" s="2" customFormat="1" x14ac:dyDescent="0.25">
      <c r="A50" s="15"/>
      <c r="B50" s="33" t="s">
        <v>96</v>
      </c>
      <c r="C50" s="50" t="s">
        <v>35</v>
      </c>
      <c r="D50" s="47">
        <v>21.5</v>
      </c>
      <c r="E50" s="21">
        <f>D50*E40</f>
        <v>73.398849999999996</v>
      </c>
      <c r="F50" s="21"/>
      <c r="G50" s="47"/>
      <c r="H50" s="47"/>
      <c r="I50" s="47"/>
      <c r="J50" s="47"/>
      <c r="K50" s="47"/>
      <c r="L50" s="21"/>
    </row>
    <row r="51" spans="1:12" s="2" customFormat="1" x14ac:dyDescent="0.25">
      <c r="A51" s="15"/>
      <c r="B51" s="33" t="s">
        <v>114</v>
      </c>
      <c r="C51" s="50" t="s">
        <v>30</v>
      </c>
      <c r="D51" s="47">
        <v>2.6</v>
      </c>
      <c r="E51" s="21">
        <f>D51*E40</f>
        <v>8.8761399999999995</v>
      </c>
      <c r="F51" s="21"/>
      <c r="G51" s="47"/>
      <c r="H51" s="47"/>
      <c r="I51" s="47"/>
      <c r="J51" s="47"/>
      <c r="K51" s="47"/>
      <c r="L51" s="21"/>
    </row>
    <row r="52" spans="1:12" s="2" customFormat="1" x14ac:dyDescent="0.25">
      <c r="A52" s="15"/>
      <c r="B52" s="33" t="s">
        <v>115</v>
      </c>
      <c r="C52" s="87" t="s">
        <v>35</v>
      </c>
      <c r="D52" s="47">
        <v>0.5</v>
      </c>
      <c r="E52" s="21">
        <f>D52*E40</f>
        <v>1.70695</v>
      </c>
      <c r="F52" s="21"/>
      <c r="G52" s="47"/>
      <c r="H52" s="47"/>
      <c r="I52" s="47"/>
      <c r="J52" s="47"/>
      <c r="K52" s="47"/>
      <c r="L52" s="21"/>
    </row>
    <row r="53" spans="1:12" s="2" customFormat="1" x14ac:dyDescent="0.25">
      <c r="A53" s="15"/>
      <c r="B53" s="33"/>
      <c r="C53" s="50"/>
      <c r="D53" s="21"/>
      <c r="E53" s="21"/>
      <c r="F53" s="21"/>
      <c r="G53" s="47"/>
      <c r="H53" s="21"/>
      <c r="I53" s="21"/>
      <c r="J53" s="21"/>
      <c r="K53" s="21"/>
      <c r="L53" s="21"/>
    </row>
    <row r="54" spans="1:12" x14ac:dyDescent="0.25">
      <c r="A54" s="15"/>
      <c r="B54" s="26"/>
      <c r="C54" s="31"/>
      <c r="D54" s="21"/>
      <c r="E54" s="21"/>
      <c r="F54" s="21"/>
      <c r="G54" s="21"/>
      <c r="H54" s="21"/>
      <c r="I54" s="21"/>
      <c r="J54" s="21"/>
      <c r="K54" s="21"/>
      <c r="L54" s="21"/>
    </row>
    <row r="55" spans="1:12" x14ac:dyDescent="0.25">
      <c r="A55" s="15"/>
      <c r="B55" s="26" t="s">
        <v>109</v>
      </c>
      <c r="C55" s="31" t="s">
        <v>30</v>
      </c>
      <c r="D55" s="21"/>
      <c r="E55" s="21">
        <v>2.64</v>
      </c>
      <c r="F55" s="21"/>
      <c r="G55" s="21"/>
      <c r="H55" s="21"/>
      <c r="I55" s="21"/>
      <c r="J55" s="21"/>
      <c r="K55" s="21"/>
      <c r="L55" s="21"/>
    </row>
    <row r="56" spans="1:12" x14ac:dyDescent="0.25">
      <c r="A56" s="15"/>
      <c r="B56" s="26"/>
      <c r="C56" s="31" t="s">
        <v>39</v>
      </c>
      <c r="D56" s="21"/>
      <c r="E56" s="21">
        <v>10</v>
      </c>
      <c r="F56" s="21"/>
      <c r="G56" s="21"/>
      <c r="H56" s="21"/>
      <c r="I56" s="21"/>
      <c r="J56" s="21"/>
      <c r="K56" s="21"/>
      <c r="L56" s="21"/>
    </row>
    <row r="57" spans="1:12" s="2" customFormat="1" x14ac:dyDescent="0.25">
      <c r="A57" s="15"/>
      <c r="B57" s="42" t="s">
        <v>68</v>
      </c>
      <c r="C57" s="16" t="s">
        <v>29</v>
      </c>
      <c r="D57" s="47">
        <v>1.65</v>
      </c>
      <c r="E57" s="48">
        <f>D57*E56</f>
        <v>16.5</v>
      </c>
      <c r="F57" s="47"/>
      <c r="G57" s="47"/>
      <c r="H57" s="47"/>
      <c r="I57" s="21"/>
      <c r="J57" s="47"/>
      <c r="K57" s="47"/>
      <c r="L57" s="21"/>
    </row>
    <row r="58" spans="1:12" s="2" customFormat="1" x14ac:dyDescent="0.25">
      <c r="A58" s="15"/>
      <c r="B58" s="86" t="s">
        <v>110</v>
      </c>
      <c r="C58" s="49" t="s">
        <v>41</v>
      </c>
      <c r="D58" s="31">
        <v>7.0000000000000007E-2</v>
      </c>
      <c r="E58" s="48">
        <f>D58*E56</f>
        <v>0.70000000000000007</v>
      </c>
      <c r="F58" s="21"/>
      <c r="G58" s="21"/>
      <c r="H58" s="21"/>
      <c r="I58" s="21"/>
      <c r="J58" s="21"/>
      <c r="K58" s="21"/>
      <c r="L58" s="21"/>
    </row>
    <row r="59" spans="1:12" s="2" customFormat="1" x14ac:dyDescent="0.25">
      <c r="A59" s="15"/>
      <c r="B59" s="41" t="s">
        <v>112</v>
      </c>
      <c r="C59" s="50" t="s">
        <v>41</v>
      </c>
      <c r="D59" s="47">
        <v>0.75</v>
      </c>
      <c r="E59" s="21">
        <f>D59*E56</f>
        <v>7.5</v>
      </c>
      <c r="F59" s="47"/>
      <c r="G59" s="47"/>
      <c r="H59" s="47"/>
      <c r="I59" s="47"/>
      <c r="J59" s="47"/>
      <c r="K59" s="21"/>
      <c r="L59" s="21"/>
    </row>
    <row r="60" spans="1:12" s="2" customFormat="1" x14ac:dyDescent="0.25">
      <c r="A60" s="15"/>
      <c r="B60" s="86" t="s">
        <v>113</v>
      </c>
      <c r="C60" s="49" t="s">
        <v>41</v>
      </c>
      <c r="D60" s="31">
        <v>1.5</v>
      </c>
      <c r="E60" s="21">
        <f>D60*E56</f>
        <v>15</v>
      </c>
      <c r="F60" s="21"/>
      <c r="G60" s="21"/>
      <c r="H60" s="21"/>
      <c r="I60" s="21"/>
      <c r="J60" s="21"/>
      <c r="K60" s="21"/>
      <c r="L60" s="21"/>
    </row>
    <row r="61" spans="1:12" s="2" customFormat="1" x14ac:dyDescent="0.25">
      <c r="A61" s="15"/>
      <c r="B61" s="33" t="s">
        <v>114</v>
      </c>
      <c r="C61" s="50" t="s">
        <v>30</v>
      </c>
      <c r="D61" s="51">
        <v>6.3E-2</v>
      </c>
      <c r="E61" s="21">
        <f>D61*E56</f>
        <v>0.63</v>
      </c>
      <c r="F61" s="21"/>
      <c r="G61" s="47"/>
      <c r="H61" s="47"/>
      <c r="I61" s="47"/>
      <c r="J61" s="47"/>
      <c r="K61" s="47"/>
      <c r="L61" s="21"/>
    </row>
    <row r="62" spans="1:12" s="2" customFormat="1" x14ac:dyDescent="0.25">
      <c r="A62" s="15"/>
      <c r="B62" s="33" t="s">
        <v>115</v>
      </c>
      <c r="C62" s="87" t="s">
        <v>35</v>
      </c>
      <c r="D62" s="51">
        <f>1.94*0.01</f>
        <v>1.9400000000000001E-2</v>
      </c>
      <c r="E62" s="21">
        <f>D62*E56</f>
        <v>0.19400000000000001</v>
      </c>
      <c r="F62" s="21"/>
      <c r="G62" s="47"/>
      <c r="H62" s="47"/>
      <c r="I62" s="47"/>
      <c r="J62" s="47"/>
      <c r="K62" s="47"/>
      <c r="L62" s="21"/>
    </row>
    <row r="63" spans="1:12" x14ac:dyDescent="0.25">
      <c r="A63" s="15"/>
      <c r="B63" s="26"/>
      <c r="C63" s="31"/>
      <c r="D63" s="21"/>
      <c r="E63" s="21"/>
      <c r="F63" s="21"/>
      <c r="G63" s="21"/>
      <c r="H63" s="21"/>
      <c r="I63" s="21"/>
      <c r="J63" s="21"/>
      <c r="K63" s="21"/>
      <c r="L63" s="21"/>
    </row>
    <row r="64" spans="1:12" s="2" customFormat="1" x14ac:dyDescent="0.25">
      <c r="A64" s="15"/>
      <c r="B64" s="33" t="s">
        <v>116</v>
      </c>
      <c r="C64" s="49" t="s">
        <v>30</v>
      </c>
      <c r="D64" s="21"/>
      <c r="E64" s="21">
        <f>E55</f>
        <v>2.64</v>
      </c>
      <c r="F64" s="21"/>
      <c r="G64" s="21"/>
      <c r="H64" s="21"/>
      <c r="I64" s="21"/>
      <c r="J64" s="21"/>
      <c r="K64" s="21"/>
      <c r="L64" s="21"/>
    </row>
    <row r="65" spans="1:13" s="2" customFormat="1" x14ac:dyDescent="0.25">
      <c r="A65" s="15"/>
      <c r="B65" s="42"/>
      <c r="C65" s="16" t="s">
        <v>117</v>
      </c>
      <c r="D65" s="21">
        <v>2.5</v>
      </c>
      <c r="E65" s="21">
        <f>D65*E64</f>
        <v>6.6000000000000005</v>
      </c>
      <c r="F65" s="21"/>
      <c r="G65" s="21"/>
      <c r="H65" s="21"/>
      <c r="I65" s="21"/>
      <c r="J65" s="21"/>
      <c r="K65" s="21"/>
      <c r="L65" s="21"/>
    </row>
    <row r="66" spans="1:13" s="2" customFormat="1" x14ac:dyDescent="0.25">
      <c r="A66" s="15"/>
      <c r="B66" s="42" t="s">
        <v>68</v>
      </c>
      <c r="C66" s="16" t="s">
        <v>29</v>
      </c>
      <c r="D66" s="21">
        <v>0.53</v>
      </c>
      <c r="E66" s="21">
        <f>ROUND(E65*D66,2)</f>
        <v>3.5</v>
      </c>
      <c r="F66" s="21"/>
      <c r="G66" s="21"/>
      <c r="H66" s="21"/>
      <c r="I66" s="21"/>
      <c r="J66" s="21"/>
      <c r="K66" s="21"/>
      <c r="L66" s="21"/>
    </row>
    <row r="67" spans="1:13" x14ac:dyDescent="0.25">
      <c r="A67" s="15"/>
      <c r="B67" s="26"/>
      <c r="C67" s="31"/>
      <c r="D67" s="21"/>
      <c r="E67" s="21"/>
      <c r="F67" s="21"/>
      <c r="G67" s="21"/>
      <c r="H67" s="21"/>
      <c r="I67" s="21"/>
      <c r="J67" s="21"/>
      <c r="K67" s="21"/>
      <c r="L67" s="21"/>
    </row>
    <row r="68" spans="1:13" x14ac:dyDescent="0.25">
      <c r="A68" s="15">
        <v>5</v>
      </c>
      <c r="B68" s="41" t="s">
        <v>78</v>
      </c>
      <c r="C68" s="21" t="s">
        <v>30</v>
      </c>
      <c r="D68" s="31"/>
      <c r="E68" s="31">
        <f>E64</f>
        <v>2.64</v>
      </c>
      <c r="F68" s="21"/>
      <c r="G68" s="21"/>
      <c r="H68" s="21"/>
      <c r="I68" s="21"/>
      <c r="J68" s="21"/>
      <c r="K68" s="21"/>
      <c r="L68" s="21"/>
    </row>
    <row r="69" spans="1:13" s="57" customFormat="1" x14ac:dyDescent="0.25">
      <c r="A69" s="52"/>
      <c r="B69" s="53"/>
      <c r="C69" s="54"/>
      <c r="D69" s="55"/>
      <c r="E69" s="55"/>
      <c r="F69" s="56"/>
      <c r="G69" s="56"/>
      <c r="H69" s="56"/>
      <c r="I69" s="56"/>
      <c r="J69" s="56"/>
      <c r="K69" s="48"/>
      <c r="L69" s="48"/>
    </row>
    <row r="70" spans="1:13" s="2" customFormat="1" x14ac:dyDescent="0.25">
      <c r="A70" s="15"/>
      <c r="B70" s="22" t="s">
        <v>121</v>
      </c>
      <c r="C70" s="58" t="s">
        <v>31</v>
      </c>
      <c r="D70" s="31">
        <v>2.5</v>
      </c>
      <c r="E70" s="21">
        <f>E68*D70</f>
        <v>6.6000000000000005</v>
      </c>
      <c r="F70" s="21"/>
      <c r="G70" s="21"/>
      <c r="H70" s="21"/>
      <c r="I70" s="21"/>
      <c r="J70" s="21"/>
      <c r="K70" s="48"/>
      <c r="L70" s="48"/>
      <c r="M70" s="3"/>
    </row>
    <row r="71" spans="1:13" x14ac:dyDescent="0.25">
      <c r="A71" s="15"/>
      <c r="B71" s="26"/>
      <c r="C71" s="21"/>
      <c r="D71" s="31"/>
      <c r="E71" s="31"/>
      <c r="F71" s="21"/>
      <c r="G71" s="21"/>
      <c r="H71" s="21"/>
      <c r="I71" s="21"/>
      <c r="J71" s="21"/>
      <c r="K71" s="21"/>
      <c r="L71" s="21"/>
    </row>
    <row r="72" spans="1:13" ht="25.5" x14ac:dyDescent="0.25">
      <c r="A72" s="15">
        <v>6</v>
      </c>
      <c r="B72" s="23" t="s">
        <v>11</v>
      </c>
      <c r="C72" s="31" t="s">
        <v>30</v>
      </c>
      <c r="D72" s="31"/>
      <c r="E72" s="31">
        <f>E26</f>
        <v>58.06</v>
      </c>
      <c r="F72" s="21"/>
      <c r="G72" s="21"/>
      <c r="H72" s="21"/>
      <c r="I72" s="21"/>
      <c r="J72" s="21"/>
      <c r="K72" s="21"/>
      <c r="L72" s="21"/>
    </row>
    <row r="73" spans="1:13" x14ac:dyDescent="0.25">
      <c r="A73" s="15"/>
      <c r="B73" s="59"/>
      <c r="C73" s="31" t="s">
        <v>28</v>
      </c>
      <c r="D73" s="31"/>
      <c r="E73" s="38">
        <f>E72/1000</f>
        <v>5.806E-2</v>
      </c>
      <c r="F73" s="21"/>
      <c r="G73" s="21"/>
      <c r="H73" s="21"/>
      <c r="I73" s="21"/>
      <c r="J73" s="21"/>
      <c r="K73" s="21"/>
      <c r="L73" s="21"/>
    </row>
    <row r="74" spans="1:13" x14ac:dyDescent="0.25">
      <c r="A74" s="15"/>
      <c r="B74" s="33" t="s">
        <v>68</v>
      </c>
      <c r="C74" s="31" t="s">
        <v>29</v>
      </c>
      <c r="D74" s="21">
        <v>7.25</v>
      </c>
      <c r="E74" s="48">
        <f>D74*E73</f>
        <v>0.420935</v>
      </c>
      <c r="F74" s="21"/>
      <c r="G74" s="21"/>
      <c r="H74" s="21"/>
      <c r="I74" s="21"/>
      <c r="J74" s="21"/>
      <c r="K74" s="21"/>
      <c r="L74" s="21"/>
    </row>
    <row r="75" spans="1:13" x14ac:dyDescent="0.25">
      <c r="A75" s="15"/>
      <c r="B75" s="33" t="s">
        <v>84</v>
      </c>
      <c r="C75" s="31" t="s">
        <v>41</v>
      </c>
      <c r="D75" s="21">
        <v>16.2</v>
      </c>
      <c r="E75" s="48">
        <f>D75*E73</f>
        <v>0.94057199999999996</v>
      </c>
      <c r="F75" s="21"/>
      <c r="G75" s="21"/>
      <c r="H75" s="21"/>
      <c r="I75" s="21"/>
      <c r="J75" s="21"/>
      <c r="K75" s="21"/>
      <c r="L75" s="21"/>
    </row>
    <row r="76" spans="1:13" x14ac:dyDescent="0.25">
      <c r="A76" s="15"/>
      <c r="B76" s="33" t="s">
        <v>0</v>
      </c>
      <c r="C76" s="21" t="s">
        <v>32</v>
      </c>
      <c r="D76" s="21">
        <v>1.35</v>
      </c>
      <c r="E76" s="21">
        <f>D76*E73</f>
        <v>7.8381000000000006E-2</v>
      </c>
      <c r="F76" s="21"/>
      <c r="G76" s="21"/>
      <c r="H76" s="21"/>
      <c r="I76" s="21"/>
      <c r="J76" s="21"/>
      <c r="K76" s="21"/>
      <c r="L76" s="21"/>
    </row>
    <row r="77" spans="1:13" x14ac:dyDescent="0.25">
      <c r="A77" s="20"/>
      <c r="B77" s="20" t="s">
        <v>103</v>
      </c>
      <c r="C77" s="21" t="s">
        <v>30</v>
      </c>
      <c r="D77" s="21">
        <v>0.04</v>
      </c>
      <c r="E77" s="39">
        <f>D77*E73</f>
        <v>2.3224000000000001E-3</v>
      </c>
      <c r="F77" s="21"/>
      <c r="G77" s="21"/>
      <c r="H77" s="21"/>
      <c r="I77" s="21"/>
      <c r="J77" s="21"/>
      <c r="K77" s="21"/>
      <c r="L77" s="21"/>
    </row>
    <row r="78" spans="1:13" x14ac:dyDescent="0.25">
      <c r="A78" s="20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3" x14ac:dyDescent="0.25">
      <c r="A79" s="15">
        <v>7</v>
      </c>
      <c r="B79" s="41" t="s">
        <v>69</v>
      </c>
      <c r="C79" s="31" t="s">
        <v>30</v>
      </c>
      <c r="D79" s="31"/>
      <c r="E79" s="31">
        <f>E72</f>
        <v>58.06</v>
      </c>
      <c r="F79" s="21"/>
      <c r="G79" s="21"/>
      <c r="H79" s="21"/>
      <c r="I79" s="21"/>
      <c r="J79" s="21"/>
      <c r="K79" s="21"/>
      <c r="L79" s="21"/>
    </row>
    <row r="80" spans="1:13" s="57" customFormat="1" x14ac:dyDescent="0.25">
      <c r="A80" s="52"/>
      <c r="B80" s="53"/>
      <c r="C80" s="54"/>
      <c r="D80" s="55"/>
      <c r="E80" s="55"/>
      <c r="F80" s="56"/>
      <c r="G80" s="56"/>
      <c r="H80" s="56"/>
      <c r="I80" s="56"/>
      <c r="J80" s="56"/>
      <c r="K80" s="48"/>
      <c r="L80" s="48"/>
    </row>
    <row r="81" spans="1:13" s="2" customFormat="1" x14ac:dyDescent="0.25">
      <c r="A81" s="15"/>
      <c r="B81" s="22" t="s">
        <v>121</v>
      </c>
      <c r="C81" s="58" t="s">
        <v>31</v>
      </c>
      <c r="D81" s="31">
        <v>1.9</v>
      </c>
      <c r="E81" s="21">
        <f>E79*D81</f>
        <v>110.31399999999999</v>
      </c>
      <c r="F81" s="21"/>
      <c r="G81" s="21"/>
      <c r="H81" s="21"/>
      <c r="I81" s="21"/>
      <c r="J81" s="21"/>
      <c r="K81" s="48"/>
      <c r="L81" s="48"/>
      <c r="M81" s="3"/>
    </row>
    <row r="82" spans="1:13" x14ac:dyDescent="0.25">
      <c r="A82" s="15"/>
      <c r="B82" s="26"/>
      <c r="C82" s="21"/>
      <c r="D82" s="31"/>
      <c r="E82" s="31"/>
      <c r="F82" s="21"/>
      <c r="G82" s="21"/>
      <c r="H82" s="21"/>
      <c r="I82" s="21"/>
      <c r="J82" s="21"/>
      <c r="K82" s="21"/>
      <c r="L82" s="21"/>
    </row>
    <row r="83" spans="1:13" x14ac:dyDescent="0.25">
      <c r="A83" s="15">
        <v>8</v>
      </c>
      <c r="B83" s="19" t="s">
        <v>1</v>
      </c>
      <c r="C83" s="31" t="s">
        <v>30</v>
      </c>
      <c r="D83" s="31"/>
      <c r="E83" s="31">
        <f>E68+E72</f>
        <v>60.7</v>
      </c>
      <c r="F83" s="21"/>
      <c r="G83" s="21"/>
      <c r="H83" s="21"/>
      <c r="I83" s="21"/>
      <c r="J83" s="21"/>
      <c r="K83" s="21"/>
      <c r="L83" s="21"/>
    </row>
    <row r="84" spans="1:13" x14ac:dyDescent="0.25">
      <c r="A84" s="15"/>
      <c r="B84" s="19"/>
      <c r="C84" s="31" t="s">
        <v>28</v>
      </c>
      <c r="D84" s="31"/>
      <c r="E84" s="38">
        <f>E83/1000</f>
        <v>6.0700000000000004E-2</v>
      </c>
      <c r="F84" s="21"/>
      <c r="G84" s="21"/>
      <c r="H84" s="21"/>
      <c r="I84" s="21"/>
      <c r="J84" s="21"/>
      <c r="K84" s="21"/>
      <c r="L84" s="21"/>
    </row>
    <row r="85" spans="1:13" x14ac:dyDescent="0.25">
      <c r="A85" s="15"/>
      <c r="B85" s="33" t="s">
        <v>68</v>
      </c>
      <c r="C85" s="31" t="s">
        <v>29</v>
      </c>
      <c r="D85" s="31">
        <v>3.23</v>
      </c>
      <c r="E85" s="48">
        <f>D85*E84</f>
        <v>0.19606100000000001</v>
      </c>
      <c r="F85" s="21"/>
      <c r="G85" s="21"/>
      <c r="H85" s="21"/>
      <c r="I85" s="21"/>
      <c r="J85" s="21"/>
      <c r="K85" s="21"/>
      <c r="L85" s="21"/>
    </row>
    <row r="86" spans="1:13" x14ac:dyDescent="0.25">
      <c r="A86" s="15"/>
      <c r="B86" s="33" t="s">
        <v>83</v>
      </c>
      <c r="C86" s="31" t="s">
        <v>41</v>
      </c>
      <c r="D86" s="31">
        <v>3.62</v>
      </c>
      <c r="E86" s="48">
        <f>D86*E84</f>
        <v>0.21973400000000001</v>
      </c>
      <c r="F86" s="21"/>
      <c r="G86" s="21"/>
      <c r="H86" s="21"/>
      <c r="I86" s="21"/>
      <c r="J86" s="21"/>
      <c r="K86" s="21"/>
      <c r="L86" s="21"/>
    </row>
    <row r="87" spans="1:13" x14ac:dyDescent="0.25">
      <c r="A87" s="15"/>
      <c r="B87" s="33" t="s">
        <v>0</v>
      </c>
      <c r="C87" s="21" t="s">
        <v>32</v>
      </c>
      <c r="D87" s="31">
        <v>0.18</v>
      </c>
      <c r="E87" s="21">
        <f>D87*E84</f>
        <v>1.0926E-2</v>
      </c>
      <c r="F87" s="21"/>
      <c r="G87" s="21"/>
      <c r="H87" s="21"/>
      <c r="I87" s="21"/>
      <c r="J87" s="21"/>
      <c r="K87" s="21"/>
      <c r="L87" s="21"/>
    </row>
    <row r="88" spans="1:13" x14ac:dyDescent="0.25">
      <c r="A88" s="15"/>
      <c r="B88" s="20" t="s">
        <v>103</v>
      </c>
      <c r="C88" s="31" t="s">
        <v>30</v>
      </c>
      <c r="D88" s="31">
        <v>0.04</v>
      </c>
      <c r="E88" s="39">
        <f>D88*E84</f>
        <v>2.428E-3</v>
      </c>
      <c r="F88" s="21"/>
      <c r="G88" s="21"/>
      <c r="H88" s="21"/>
      <c r="I88" s="21"/>
      <c r="J88" s="21"/>
      <c r="K88" s="21"/>
      <c r="L88" s="21"/>
    </row>
    <row r="89" spans="1:13" x14ac:dyDescent="0.25">
      <c r="A89" s="15"/>
      <c r="B89" s="19"/>
      <c r="C89" s="31"/>
      <c r="D89" s="31"/>
      <c r="E89" s="31"/>
      <c r="F89" s="21"/>
      <c r="G89" s="21"/>
      <c r="H89" s="21"/>
      <c r="I89" s="21"/>
      <c r="J89" s="21"/>
      <c r="K89" s="21"/>
      <c r="L89" s="21"/>
    </row>
    <row r="90" spans="1:13" x14ac:dyDescent="0.25">
      <c r="A90" s="13"/>
      <c r="B90" s="11" t="s">
        <v>44</v>
      </c>
      <c r="C90" s="29"/>
      <c r="D90" s="29"/>
      <c r="E90" s="29"/>
      <c r="F90" s="30"/>
      <c r="G90" s="30"/>
      <c r="H90" s="30"/>
      <c r="I90" s="30"/>
      <c r="J90" s="30"/>
      <c r="K90" s="30"/>
      <c r="L90" s="30"/>
    </row>
    <row r="91" spans="1:13" x14ac:dyDescent="0.25">
      <c r="A91" s="13"/>
      <c r="B91" s="11"/>
      <c r="C91" s="29"/>
      <c r="D91" s="29"/>
      <c r="E91" s="29"/>
      <c r="F91" s="30"/>
      <c r="G91" s="30"/>
      <c r="H91" s="30"/>
      <c r="I91" s="30"/>
      <c r="J91" s="30"/>
      <c r="K91" s="30"/>
      <c r="L91" s="30"/>
    </row>
    <row r="92" spans="1:13" x14ac:dyDescent="0.25">
      <c r="A92" s="45">
        <v>1</v>
      </c>
      <c r="B92" s="33" t="s">
        <v>71</v>
      </c>
      <c r="C92" s="21" t="s">
        <v>30</v>
      </c>
      <c r="D92" s="21"/>
      <c r="E92" s="21">
        <v>18.260000000000002</v>
      </c>
      <c r="F92" s="21"/>
      <c r="G92" s="30"/>
      <c r="H92" s="30"/>
      <c r="I92" s="30"/>
      <c r="J92" s="30"/>
      <c r="K92" s="30"/>
      <c r="L92" s="30"/>
    </row>
    <row r="93" spans="1:13" x14ac:dyDescent="0.25">
      <c r="A93" s="45"/>
      <c r="B93" s="33"/>
      <c r="C93" s="21" t="s">
        <v>36</v>
      </c>
      <c r="D93" s="21"/>
      <c r="E93" s="39">
        <f>E92/100</f>
        <v>0.18260000000000001</v>
      </c>
      <c r="F93" s="21"/>
      <c r="G93" s="30"/>
      <c r="H93" s="30"/>
      <c r="I93" s="30"/>
      <c r="J93" s="30"/>
      <c r="K93" s="30"/>
      <c r="L93" s="30"/>
    </row>
    <row r="94" spans="1:13" x14ac:dyDescent="0.25">
      <c r="A94" s="15"/>
      <c r="B94" s="33" t="s">
        <v>68</v>
      </c>
      <c r="C94" s="31" t="s">
        <v>29</v>
      </c>
      <c r="D94" s="21">
        <v>137</v>
      </c>
      <c r="E94" s="48">
        <f>D94*E93</f>
        <v>25.016200000000001</v>
      </c>
      <c r="F94" s="21"/>
      <c r="G94" s="21"/>
      <c r="H94" s="21"/>
      <c r="I94" s="21"/>
      <c r="J94" s="21"/>
      <c r="K94" s="21"/>
      <c r="L94" s="21"/>
    </row>
    <row r="95" spans="1:13" x14ac:dyDescent="0.25">
      <c r="A95" s="45"/>
      <c r="B95" s="33" t="s">
        <v>0</v>
      </c>
      <c r="C95" s="21" t="s">
        <v>32</v>
      </c>
      <c r="D95" s="21">
        <v>28.3</v>
      </c>
      <c r="E95" s="48">
        <f>D95*E93</f>
        <v>5.1675800000000001</v>
      </c>
      <c r="F95" s="21"/>
      <c r="G95" s="21"/>
      <c r="H95" s="21"/>
      <c r="I95" s="21"/>
      <c r="J95" s="21"/>
      <c r="K95" s="21"/>
      <c r="L95" s="21"/>
    </row>
    <row r="96" spans="1:13" x14ac:dyDescent="0.25">
      <c r="A96" s="15"/>
      <c r="B96" s="33" t="s">
        <v>72</v>
      </c>
      <c r="C96" s="31" t="s">
        <v>30</v>
      </c>
      <c r="D96" s="21">
        <v>102</v>
      </c>
      <c r="E96" s="21">
        <f>D96*E93</f>
        <v>18.6252</v>
      </c>
      <c r="F96" s="21"/>
      <c r="G96" s="21"/>
      <c r="H96" s="21"/>
      <c r="I96" s="21"/>
      <c r="J96" s="21"/>
      <c r="K96" s="21"/>
      <c r="L96" s="21"/>
    </row>
    <row r="97" spans="1:12" x14ac:dyDescent="0.25">
      <c r="A97" s="45"/>
      <c r="B97" s="33" t="s">
        <v>9</v>
      </c>
      <c r="C97" s="21" t="s">
        <v>32</v>
      </c>
      <c r="D97" s="21">
        <v>62</v>
      </c>
      <c r="E97" s="21">
        <f>D97*E93</f>
        <v>11.321200000000001</v>
      </c>
      <c r="F97" s="21"/>
      <c r="G97" s="21"/>
      <c r="H97" s="21"/>
      <c r="I97" s="21"/>
      <c r="J97" s="21"/>
      <c r="K97" s="21"/>
      <c r="L97" s="21"/>
    </row>
    <row r="98" spans="1:12" x14ac:dyDescent="0.25">
      <c r="A98" s="45"/>
      <c r="B98" s="17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ht="25.5" x14ac:dyDescent="0.25">
      <c r="A99" s="45">
        <v>2</v>
      </c>
      <c r="B99" s="17" t="s">
        <v>122</v>
      </c>
      <c r="C99" s="21" t="s">
        <v>30</v>
      </c>
      <c r="D99" s="21"/>
      <c r="E99" s="21">
        <v>260.44</v>
      </c>
      <c r="F99" s="21"/>
      <c r="G99" s="21"/>
      <c r="H99" s="21"/>
      <c r="I99" s="21"/>
      <c r="J99" s="21"/>
      <c r="K99" s="21"/>
      <c r="L99" s="21"/>
    </row>
    <row r="100" spans="1:12" x14ac:dyDescent="0.25">
      <c r="A100" s="15"/>
      <c r="B100" s="33"/>
      <c r="C100" s="21" t="s">
        <v>36</v>
      </c>
      <c r="D100" s="21"/>
      <c r="E100" s="39">
        <f>E99/100</f>
        <v>2.6044</v>
      </c>
      <c r="F100" s="21"/>
      <c r="G100" s="21"/>
      <c r="H100" s="21"/>
      <c r="I100" s="21"/>
      <c r="J100" s="21"/>
      <c r="K100" s="21"/>
      <c r="L100" s="21"/>
    </row>
    <row r="101" spans="1:12" x14ac:dyDescent="0.25">
      <c r="A101" s="15"/>
      <c r="B101" s="33" t="s">
        <v>68</v>
      </c>
      <c r="C101" s="31" t="s">
        <v>29</v>
      </c>
      <c r="D101" s="21">
        <v>345</v>
      </c>
      <c r="E101" s="21">
        <f>E100*D101</f>
        <v>898.51800000000003</v>
      </c>
      <c r="F101" s="21"/>
      <c r="G101" s="21"/>
      <c r="H101" s="21"/>
      <c r="I101" s="21"/>
      <c r="J101" s="21"/>
      <c r="K101" s="21"/>
      <c r="L101" s="21"/>
    </row>
    <row r="102" spans="1:12" x14ac:dyDescent="0.25">
      <c r="A102" s="45"/>
      <c r="B102" s="42" t="s">
        <v>80</v>
      </c>
      <c r="C102" s="31" t="s">
        <v>41</v>
      </c>
      <c r="D102" s="21">
        <v>78</v>
      </c>
      <c r="E102" s="21">
        <f>E100*D102</f>
        <v>203.14320000000001</v>
      </c>
      <c r="F102" s="21"/>
      <c r="G102" s="21"/>
      <c r="H102" s="21"/>
      <c r="I102" s="21"/>
      <c r="J102" s="21"/>
      <c r="K102" s="21"/>
      <c r="L102" s="21"/>
    </row>
    <row r="103" spans="1:12" x14ac:dyDescent="0.25">
      <c r="A103" s="45"/>
      <c r="B103" s="33" t="s">
        <v>0</v>
      </c>
      <c r="C103" s="21" t="s">
        <v>32</v>
      </c>
      <c r="D103" s="21">
        <v>137</v>
      </c>
      <c r="E103" s="21">
        <f>E100*D103</f>
        <v>356.80279999999999</v>
      </c>
      <c r="F103" s="21"/>
      <c r="G103" s="21"/>
      <c r="H103" s="21"/>
      <c r="I103" s="21"/>
      <c r="J103" s="21"/>
      <c r="K103" s="21"/>
      <c r="L103" s="21"/>
    </row>
    <row r="104" spans="1:12" x14ac:dyDescent="0.25">
      <c r="A104" s="45"/>
      <c r="B104" s="17" t="s">
        <v>12</v>
      </c>
      <c r="C104" s="21" t="s">
        <v>31</v>
      </c>
      <c r="D104" s="21">
        <v>0.14000000000000001</v>
      </c>
      <c r="E104" s="21">
        <f>E100*D104</f>
        <v>0.36461600000000005</v>
      </c>
      <c r="F104" s="21"/>
      <c r="G104" s="21"/>
      <c r="H104" s="21"/>
      <c r="I104" s="21"/>
      <c r="J104" s="21"/>
      <c r="K104" s="21"/>
      <c r="L104" s="21"/>
    </row>
    <row r="105" spans="1:12" x14ac:dyDescent="0.25">
      <c r="A105" s="45"/>
      <c r="B105" s="17" t="s">
        <v>123</v>
      </c>
      <c r="C105" s="21" t="s">
        <v>35</v>
      </c>
      <c r="D105" s="21">
        <v>330</v>
      </c>
      <c r="E105" s="21">
        <f>E100*D105</f>
        <v>859.452</v>
      </c>
      <c r="F105" s="21"/>
      <c r="G105" s="21"/>
      <c r="H105" s="21"/>
      <c r="I105" s="21"/>
      <c r="J105" s="21"/>
      <c r="K105" s="21"/>
      <c r="L105" s="21"/>
    </row>
    <row r="106" spans="1:12" x14ac:dyDescent="0.25">
      <c r="A106" s="15"/>
      <c r="B106" s="17" t="s">
        <v>73</v>
      </c>
      <c r="C106" s="31" t="s">
        <v>30</v>
      </c>
      <c r="D106" s="21">
        <v>102</v>
      </c>
      <c r="E106" s="21">
        <f>E100*D106</f>
        <v>265.64879999999999</v>
      </c>
      <c r="F106" s="21"/>
      <c r="G106" s="21"/>
      <c r="H106" s="21"/>
      <c r="I106" s="21"/>
      <c r="J106" s="21"/>
      <c r="K106" s="21"/>
      <c r="L106" s="21"/>
    </row>
    <row r="107" spans="1:12" x14ac:dyDescent="0.25">
      <c r="A107" s="20"/>
      <c r="B107" s="33" t="s">
        <v>93</v>
      </c>
      <c r="C107" s="31" t="s">
        <v>30</v>
      </c>
      <c r="D107" s="21">
        <v>0.47</v>
      </c>
      <c r="E107" s="21">
        <f>E100*D107</f>
        <v>1.2240679999999999</v>
      </c>
      <c r="F107" s="21"/>
      <c r="G107" s="21"/>
      <c r="H107" s="21"/>
      <c r="I107" s="21"/>
      <c r="J107" s="21"/>
      <c r="K107" s="21"/>
      <c r="L107" s="21"/>
    </row>
    <row r="108" spans="1:12" x14ac:dyDescent="0.25">
      <c r="A108" s="15"/>
      <c r="B108" s="17" t="s">
        <v>95</v>
      </c>
      <c r="C108" s="31" t="s">
        <v>30</v>
      </c>
      <c r="D108" s="21">
        <v>0.33</v>
      </c>
      <c r="E108" s="21">
        <f>E100*D108</f>
        <v>0.8594520000000001</v>
      </c>
      <c r="F108" s="21"/>
      <c r="G108" s="21"/>
      <c r="H108" s="21"/>
      <c r="I108" s="21"/>
      <c r="J108" s="21"/>
      <c r="K108" s="21"/>
      <c r="L108" s="21"/>
    </row>
    <row r="109" spans="1:12" x14ac:dyDescent="0.25">
      <c r="A109" s="15"/>
      <c r="B109" s="33" t="s">
        <v>101</v>
      </c>
      <c r="C109" s="31" t="s">
        <v>37</v>
      </c>
      <c r="D109" s="31">
        <v>29</v>
      </c>
      <c r="E109" s="21">
        <f>E100*D109</f>
        <v>75.527600000000007</v>
      </c>
      <c r="F109" s="21"/>
      <c r="G109" s="21"/>
      <c r="H109" s="21"/>
      <c r="I109" s="21"/>
      <c r="J109" s="21"/>
      <c r="K109" s="21"/>
      <c r="L109" s="21"/>
    </row>
    <row r="110" spans="1:12" x14ac:dyDescent="0.25">
      <c r="A110" s="45"/>
      <c r="B110" s="33" t="s">
        <v>9</v>
      </c>
      <c r="C110" s="21" t="s">
        <v>32</v>
      </c>
      <c r="D110" s="21">
        <v>165</v>
      </c>
      <c r="E110" s="21">
        <f>E100*D110</f>
        <v>429.726</v>
      </c>
      <c r="F110" s="21"/>
      <c r="G110" s="21"/>
      <c r="H110" s="21"/>
      <c r="I110" s="21"/>
      <c r="J110" s="21"/>
      <c r="K110" s="21"/>
      <c r="L110" s="21"/>
    </row>
    <row r="111" spans="1:12" x14ac:dyDescent="0.25">
      <c r="A111" s="15"/>
      <c r="B111" s="33"/>
      <c r="C111" s="31"/>
      <c r="D111" s="31"/>
      <c r="E111" s="21"/>
      <c r="F111" s="21"/>
      <c r="G111" s="21"/>
      <c r="H111" s="21"/>
      <c r="I111" s="21"/>
      <c r="J111" s="21"/>
      <c r="K111" s="21"/>
      <c r="L111" s="21"/>
    </row>
    <row r="112" spans="1:12" x14ac:dyDescent="0.25">
      <c r="A112" s="60"/>
      <c r="B112" s="61" t="s">
        <v>124</v>
      </c>
      <c r="C112" s="60" t="s">
        <v>31</v>
      </c>
      <c r="D112" s="48"/>
      <c r="E112" s="88">
        <f>E115*62.8/1000</f>
        <v>0.18839999999999998</v>
      </c>
      <c r="F112" s="48"/>
      <c r="G112" s="48"/>
      <c r="H112" s="48"/>
      <c r="I112" s="48"/>
      <c r="J112" s="48"/>
      <c r="K112" s="48"/>
      <c r="L112" s="48"/>
    </row>
    <row r="113" spans="1:12" x14ac:dyDescent="0.25">
      <c r="A113" s="60"/>
      <c r="B113" s="61" t="s">
        <v>68</v>
      </c>
      <c r="C113" s="60" t="s">
        <v>29</v>
      </c>
      <c r="D113" s="48">
        <v>64</v>
      </c>
      <c r="E113" s="48">
        <f>D113*E112</f>
        <v>12.057599999999999</v>
      </c>
      <c r="F113" s="48"/>
      <c r="G113" s="48"/>
      <c r="H113" s="48"/>
      <c r="I113" s="48"/>
      <c r="J113" s="48"/>
      <c r="K113" s="48"/>
      <c r="L113" s="48"/>
    </row>
    <row r="114" spans="1:12" x14ac:dyDescent="0.25">
      <c r="A114" s="60"/>
      <c r="B114" s="61" t="s">
        <v>0</v>
      </c>
      <c r="C114" s="60" t="s">
        <v>32</v>
      </c>
      <c r="D114" s="48">
        <v>1.3</v>
      </c>
      <c r="E114" s="48">
        <f>D114*E112</f>
        <v>0.24492</v>
      </c>
      <c r="F114" s="48"/>
      <c r="G114" s="48"/>
      <c r="H114" s="48"/>
      <c r="I114" s="48"/>
      <c r="J114" s="65"/>
      <c r="K114" s="48"/>
      <c r="L114" s="48"/>
    </row>
    <row r="115" spans="1:12" s="2" customFormat="1" x14ac:dyDescent="0.25">
      <c r="A115" s="15"/>
      <c r="B115" s="23" t="s">
        <v>125</v>
      </c>
      <c r="C115" s="21" t="s">
        <v>37</v>
      </c>
      <c r="D115" s="21">
        <v>12</v>
      </c>
      <c r="E115" s="21">
        <f>D115*0.5*0.5</f>
        <v>3</v>
      </c>
      <c r="F115" s="21"/>
      <c r="G115" s="21"/>
      <c r="H115" s="21"/>
      <c r="I115" s="21"/>
      <c r="J115" s="21"/>
      <c r="K115" s="21"/>
      <c r="L115" s="21"/>
    </row>
    <row r="116" spans="1:12" x14ac:dyDescent="0.25">
      <c r="A116" s="60"/>
      <c r="B116" s="61" t="s">
        <v>9</v>
      </c>
      <c r="C116" s="60" t="s">
        <v>32</v>
      </c>
      <c r="D116" s="48">
        <v>2</v>
      </c>
      <c r="E116" s="48">
        <f>D116*E112</f>
        <v>0.37679999999999997</v>
      </c>
      <c r="F116" s="48"/>
      <c r="G116" s="48"/>
      <c r="H116" s="48"/>
      <c r="I116" s="48"/>
      <c r="J116" s="65"/>
      <c r="K116" s="48"/>
      <c r="L116" s="48"/>
    </row>
    <row r="117" spans="1:12" x14ac:dyDescent="0.25">
      <c r="A117" s="60"/>
      <c r="B117" s="61"/>
      <c r="C117" s="60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1:12" x14ac:dyDescent="0.25">
      <c r="A118" s="45">
        <v>3</v>
      </c>
      <c r="B118" s="17" t="s">
        <v>45</v>
      </c>
      <c r="C118" s="21" t="s">
        <v>31</v>
      </c>
      <c r="D118" s="21"/>
      <c r="E118" s="21">
        <f>E120+E121</f>
        <v>15.04012</v>
      </c>
      <c r="F118" s="21"/>
      <c r="G118" s="21"/>
      <c r="H118" s="21"/>
      <c r="I118" s="21"/>
      <c r="J118" s="30"/>
      <c r="K118" s="30"/>
      <c r="L118" s="30"/>
    </row>
    <row r="119" spans="1:12" x14ac:dyDescent="0.25">
      <c r="A119" s="15"/>
      <c r="B119" s="33" t="s">
        <v>68</v>
      </c>
      <c r="C119" s="31" t="s">
        <v>29</v>
      </c>
      <c r="D119" s="21">
        <v>24.4</v>
      </c>
      <c r="E119" s="21">
        <f>ROUND(E118*D119,2)</f>
        <v>366.98</v>
      </c>
      <c r="F119" s="21"/>
      <c r="G119" s="21"/>
      <c r="H119" s="21"/>
      <c r="I119" s="21"/>
      <c r="J119" s="21"/>
      <c r="K119" s="21"/>
      <c r="L119" s="21"/>
    </row>
    <row r="120" spans="1:12" x14ac:dyDescent="0.25">
      <c r="A120" s="15">
        <v>4</v>
      </c>
      <c r="B120" s="17" t="s">
        <v>88</v>
      </c>
      <c r="C120" s="21" t="s">
        <v>31</v>
      </c>
      <c r="D120" s="21" t="s">
        <v>90</v>
      </c>
      <c r="E120" s="39">
        <v>2.7730800000000002</v>
      </c>
      <c r="F120" s="21"/>
      <c r="G120" s="21"/>
      <c r="H120" s="21"/>
      <c r="I120" s="21"/>
      <c r="J120" s="21"/>
      <c r="K120" s="21"/>
      <c r="L120" s="21"/>
    </row>
    <row r="121" spans="1:12" x14ac:dyDescent="0.25">
      <c r="A121" s="15">
        <v>5</v>
      </c>
      <c r="B121" s="17" t="s">
        <v>89</v>
      </c>
      <c r="C121" s="21" t="s">
        <v>31</v>
      </c>
      <c r="D121" s="21" t="s">
        <v>90</v>
      </c>
      <c r="E121" s="39">
        <v>12.26704</v>
      </c>
      <c r="F121" s="21"/>
      <c r="G121" s="21"/>
      <c r="H121" s="21"/>
      <c r="I121" s="21"/>
      <c r="J121" s="21"/>
      <c r="K121" s="21"/>
      <c r="L121" s="21"/>
    </row>
    <row r="122" spans="1:12" x14ac:dyDescent="0.25">
      <c r="A122" s="13"/>
      <c r="B122" s="24"/>
      <c r="C122" s="30"/>
      <c r="D122" s="29"/>
      <c r="E122" s="39"/>
      <c r="F122" s="30"/>
      <c r="G122" s="30"/>
      <c r="H122" s="30"/>
      <c r="I122" s="30"/>
      <c r="J122" s="30"/>
      <c r="K122" s="30"/>
      <c r="L122" s="30"/>
    </row>
    <row r="123" spans="1:12" ht="25.5" x14ac:dyDescent="0.25">
      <c r="A123" s="45">
        <v>6</v>
      </c>
      <c r="B123" s="17" t="s">
        <v>64</v>
      </c>
      <c r="C123" s="21" t="s">
        <v>30</v>
      </c>
      <c r="D123" s="21"/>
      <c r="E123" s="21">
        <v>7.2</v>
      </c>
      <c r="F123" s="21"/>
      <c r="G123" s="21"/>
      <c r="H123" s="21"/>
      <c r="I123" s="21"/>
      <c r="J123" s="21"/>
      <c r="K123" s="21"/>
      <c r="L123" s="21"/>
    </row>
    <row r="124" spans="1:12" x14ac:dyDescent="0.25">
      <c r="A124" s="15"/>
      <c r="B124" s="33"/>
      <c r="C124" s="21" t="s">
        <v>36</v>
      </c>
      <c r="D124" s="21"/>
      <c r="E124" s="39">
        <f>E123/100</f>
        <v>7.2000000000000008E-2</v>
      </c>
      <c r="F124" s="21"/>
      <c r="G124" s="21"/>
      <c r="H124" s="21"/>
      <c r="I124" s="21"/>
      <c r="J124" s="21"/>
      <c r="K124" s="21"/>
      <c r="L124" s="21"/>
    </row>
    <row r="125" spans="1:12" x14ac:dyDescent="0.25">
      <c r="A125" s="15"/>
      <c r="B125" s="33" t="s">
        <v>68</v>
      </c>
      <c r="C125" s="31" t="s">
        <v>29</v>
      </c>
      <c r="D125" s="21">
        <v>465</v>
      </c>
      <c r="E125" s="21">
        <f>E124*D125</f>
        <v>33.480000000000004</v>
      </c>
      <c r="F125" s="21"/>
      <c r="G125" s="21"/>
      <c r="H125" s="21"/>
      <c r="I125" s="21"/>
      <c r="J125" s="21"/>
      <c r="K125" s="21"/>
      <c r="L125" s="21"/>
    </row>
    <row r="126" spans="1:12" x14ac:dyDescent="0.25">
      <c r="A126" s="45"/>
      <c r="B126" s="33" t="s">
        <v>82</v>
      </c>
      <c r="C126" s="31" t="s">
        <v>41</v>
      </c>
      <c r="D126" s="21">
        <v>57.6</v>
      </c>
      <c r="E126" s="21">
        <f>E124*D126</f>
        <v>4.1472000000000007</v>
      </c>
      <c r="F126" s="21"/>
      <c r="G126" s="21"/>
      <c r="H126" s="21"/>
      <c r="I126" s="21"/>
      <c r="J126" s="21"/>
      <c r="K126" s="21"/>
      <c r="L126" s="21"/>
    </row>
    <row r="127" spans="1:12" x14ac:dyDescent="0.25">
      <c r="A127" s="45"/>
      <c r="B127" s="33" t="s">
        <v>0</v>
      </c>
      <c r="C127" s="21" t="s">
        <v>32</v>
      </c>
      <c r="D127" s="21">
        <v>78.900000000000006</v>
      </c>
      <c r="E127" s="21">
        <f>E124*D127</f>
        <v>5.6808000000000014</v>
      </c>
      <c r="F127" s="21"/>
      <c r="G127" s="21"/>
      <c r="H127" s="21"/>
      <c r="I127" s="21"/>
      <c r="J127" s="21"/>
      <c r="K127" s="21"/>
      <c r="L127" s="21"/>
    </row>
    <row r="128" spans="1:12" x14ac:dyDescent="0.25">
      <c r="A128" s="15"/>
      <c r="B128" s="17" t="s">
        <v>88</v>
      </c>
      <c r="C128" s="21" t="s">
        <v>31</v>
      </c>
      <c r="D128" s="21" t="s">
        <v>90</v>
      </c>
      <c r="E128" s="21">
        <v>41.6</v>
      </c>
      <c r="F128" s="39"/>
      <c r="G128" s="21"/>
      <c r="H128" s="21"/>
      <c r="I128" s="21"/>
      <c r="J128" s="21"/>
      <c r="K128" s="21"/>
      <c r="L128" s="21"/>
    </row>
    <row r="129" spans="1:12" x14ac:dyDescent="0.25">
      <c r="A129" s="15"/>
      <c r="B129" s="17" t="s">
        <v>89</v>
      </c>
      <c r="C129" s="21" t="s">
        <v>31</v>
      </c>
      <c r="D129" s="21" t="s">
        <v>90</v>
      </c>
      <c r="E129" s="21">
        <v>498.92</v>
      </c>
      <c r="F129" s="39"/>
      <c r="G129" s="21"/>
      <c r="H129" s="21"/>
      <c r="I129" s="21"/>
      <c r="J129" s="21"/>
      <c r="K129" s="21"/>
      <c r="L129" s="21"/>
    </row>
    <row r="130" spans="1:12" x14ac:dyDescent="0.25">
      <c r="A130" s="45"/>
      <c r="B130" s="17" t="s">
        <v>20</v>
      </c>
      <c r="C130" s="21" t="s">
        <v>35</v>
      </c>
      <c r="D130" s="21">
        <v>54.5</v>
      </c>
      <c r="E130" s="21">
        <f>E124*D130</f>
        <v>3.9240000000000004</v>
      </c>
      <c r="F130" s="21"/>
      <c r="G130" s="21"/>
      <c r="H130" s="21"/>
      <c r="I130" s="21"/>
      <c r="J130" s="21"/>
      <c r="K130" s="21"/>
      <c r="L130" s="21"/>
    </row>
    <row r="131" spans="1:12" x14ac:dyDescent="0.25">
      <c r="A131" s="15"/>
      <c r="B131" s="17" t="s">
        <v>73</v>
      </c>
      <c r="C131" s="31" t="s">
        <v>30</v>
      </c>
      <c r="D131" s="21">
        <v>104</v>
      </c>
      <c r="E131" s="21">
        <f>E124*D131</f>
        <v>7.4880000000000013</v>
      </c>
      <c r="F131" s="21"/>
      <c r="G131" s="21"/>
      <c r="H131" s="21"/>
      <c r="I131" s="21"/>
      <c r="J131" s="21"/>
      <c r="K131" s="21"/>
      <c r="L131" s="21"/>
    </row>
    <row r="132" spans="1:12" x14ac:dyDescent="0.25">
      <c r="A132" s="15"/>
      <c r="B132" s="17" t="s">
        <v>104</v>
      </c>
      <c r="C132" s="31" t="s">
        <v>30</v>
      </c>
      <c r="D132" s="21">
        <v>0.3</v>
      </c>
      <c r="E132" s="21">
        <f>E124*D132</f>
        <v>2.1600000000000001E-2</v>
      </c>
      <c r="F132" s="21"/>
      <c r="G132" s="21"/>
      <c r="H132" s="21"/>
      <c r="I132" s="21"/>
      <c r="J132" s="21"/>
      <c r="K132" s="21"/>
      <c r="L132" s="21"/>
    </row>
    <row r="133" spans="1:12" x14ac:dyDescent="0.25">
      <c r="A133" s="20"/>
      <c r="B133" s="33" t="s">
        <v>93</v>
      </c>
      <c r="C133" s="31" t="s">
        <v>30</v>
      </c>
      <c r="D133" s="21">
        <v>0.9</v>
      </c>
      <c r="E133" s="21">
        <f>E124*D133</f>
        <v>6.480000000000001E-2</v>
      </c>
      <c r="F133" s="21"/>
      <c r="G133" s="21"/>
      <c r="H133" s="21"/>
      <c r="I133" s="21"/>
      <c r="J133" s="21"/>
      <c r="K133" s="21"/>
      <c r="L133" s="21"/>
    </row>
    <row r="134" spans="1:12" x14ac:dyDescent="0.25">
      <c r="A134" s="15"/>
      <c r="B134" s="33" t="s">
        <v>94</v>
      </c>
      <c r="C134" s="31" t="s">
        <v>30</v>
      </c>
      <c r="D134" s="31">
        <v>0.5</v>
      </c>
      <c r="E134" s="21">
        <f>E124*D134</f>
        <v>3.6000000000000004E-2</v>
      </c>
      <c r="F134" s="21"/>
      <c r="G134" s="21"/>
      <c r="H134" s="21"/>
      <c r="I134" s="21"/>
      <c r="J134" s="21"/>
      <c r="K134" s="21"/>
      <c r="L134" s="21"/>
    </row>
    <row r="135" spans="1:12" x14ac:dyDescent="0.25">
      <c r="A135" s="15"/>
      <c r="B135" s="17" t="s">
        <v>95</v>
      </c>
      <c r="C135" s="31" t="s">
        <v>30</v>
      </c>
      <c r="D135" s="21">
        <v>2.9</v>
      </c>
      <c r="E135" s="21">
        <f>E124*D135</f>
        <v>0.20880000000000001</v>
      </c>
      <c r="F135" s="21"/>
      <c r="G135" s="21"/>
      <c r="H135" s="21"/>
      <c r="I135" s="21"/>
      <c r="J135" s="21"/>
      <c r="K135" s="21"/>
      <c r="L135" s="21"/>
    </row>
    <row r="136" spans="1:12" x14ac:dyDescent="0.25">
      <c r="A136" s="45"/>
      <c r="B136" s="33" t="s">
        <v>9</v>
      </c>
      <c r="C136" s="21" t="s">
        <v>32</v>
      </c>
      <c r="D136" s="21">
        <v>25.9</v>
      </c>
      <c r="E136" s="21">
        <f>E124*D136</f>
        <v>1.8648</v>
      </c>
      <c r="F136" s="21"/>
      <c r="G136" s="21"/>
      <c r="H136" s="21"/>
      <c r="I136" s="21"/>
      <c r="J136" s="21"/>
      <c r="K136" s="21"/>
      <c r="L136" s="21"/>
    </row>
    <row r="137" spans="1:12" x14ac:dyDescent="0.25">
      <c r="A137" s="15"/>
      <c r="B137" s="33"/>
      <c r="C137" s="31"/>
      <c r="D137" s="31"/>
      <c r="E137" s="39"/>
      <c r="F137" s="21"/>
      <c r="G137" s="21"/>
      <c r="H137" s="21"/>
      <c r="I137" s="21"/>
      <c r="J137" s="21"/>
      <c r="K137" s="21"/>
      <c r="L137" s="21"/>
    </row>
    <row r="138" spans="1:12" x14ac:dyDescent="0.25">
      <c r="A138" s="15"/>
      <c r="B138" s="24"/>
      <c r="C138" s="21"/>
      <c r="D138" s="31"/>
      <c r="E138" s="39"/>
      <c r="F138" s="21"/>
      <c r="G138" s="21"/>
      <c r="H138" s="21"/>
      <c r="I138" s="21"/>
      <c r="J138" s="21"/>
      <c r="K138" s="21"/>
      <c r="L138" s="21"/>
    </row>
    <row r="139" spans="1:12" x14ac:dyDescent="0.25">
      <c r="A139" s="15"/>
      <c r="B139" s="12" t="s">
        <v>46</v>
      </c>
      <c r="C139" s="31"/>
      <c r="D139" s="21"/>
      <c r="E139" s="39"/>
      <c r="F139" s="21"/>
      <c r="G139" s="21"/>
      <c r="H139" s="21"/>
      <c r="I139" s="21"/>
      <c r="J139" s="21"/>
      <c r="K139" s="21"/>
      <c r="L139" s="21"/>
    </row>
    <row r="140" spans="1:12" x14ac:dyDescent="0.25">
      <c r="A140" s="15"/>
      <c r="B140" s="12"/>
      <c r="C140" s="31"/>
      <c r="D140" s="21"/>
      <c r="E140" s="39"/>
      <c r="F140" s="21"/>
      <c r="G140" s="21"/>
      <c r="H140" s="21"/>
      <c r="I140" s="21"/>
      <c r="J140" s="21"/>
      <c r="K140" s="21"/>
      <c r="L140" s="21"/>
    </row>
    <row r="141" spans="1:12" ht="38.25" x14ac:dyDescent="0.25">
      <c r="A141" s="15">
        <v>1</v>
      </c>
      <c r="B141" s="17" t="s">
        <v>6</v>
      </c>
      <c r="C141" s="21" t="s">
        <v>34</v>
      </c>
      <c r="D141" s="31"/>
      <c r="E141" s="21">
        <v>57.01</v>
      </c>
      <c r="F141" s="21"/>
      <c r="G141" s="21"/>
      <c r="H141" s="21"/>
      <c r="I141" s="21"/>
      <c r="J141" s="21"/>
      <c r="K141" s="21"/>
      <c r="L141" s="21"/>
    </row>
    <row r="142" spans="1:12" x14ac:dyDescent="0.25">
      <c r="A142" s="15"/>
      <c r="B142" s="33" t="s">
        <v>68</v>
      </c>
      <c r="C142" s="31" t="s">
        <v>29</v>
      </c>
      <c r="D142" s="31">
        <f>0.9*10.2</f>
        <v>9.18</v>
      </c>
      <c r="E142" s="21">
        <f>E141*D142</f>
        <v>523.35179999999991</v>
      </c>
      <c r="F142" s="21"/>
      <c r="G142" s="21"/>
      <c r="H142" s="21"/>
      <c r="I142" s="21"/>
      <c r="J142" s="21"/>
      <c r="K142" s="21"/>
      <c r="L142" s="21"/>
    </row>
    <row r="143" spans="1:12" x14ac:dyDescent="0.25">
      <c r="A143" s="15"/>
      <c r="B143" s="33" t="s">
        <v>107</v>
      </c>
      <c r="C143" s="31" t="s">
        <v>41</v>
      </c>
      <c r="D143" s="31">
        <f>0.9*3.31</f>
        <v>2.9790000000000001</v>
      </c>
      <c r="E143" s="21">
        <f>E141*D143</f>
        <v>169.83278999999999</v>
      </c>
      <c r="F143" s="21"/>
      <c r="G143" s="21"/>
      <c r="H143" s="21"/>
      <c r="I143" s="21"/>
      <c r="J143" s="21"/>
      <c r="K143" s="21"/>
      <c r="L143" s="21"/>
    </row>
    <row r="144" spans="1:12" x14ac:dyDescent="0.25">
      <c r="A144" s="15"/>
      <c r="B144" s="42" t="s">
        <v>80</v>
      </c>
      <c r="C144" s="31" t="s">
        <v>41</v>
      </c>
      <c r="D144" s="31">
        <f>0.9*1.66</f>
        <v>1.494</v>
      </c>
      <c r="E144" s="21">
        <f>E141*D144</f>
        <v>85.172939999999997</v>
      </c>
      <c r="F144" s="21"/>
      <c r="G144" s="21"/>
      <c r="H144" s="21"/>
      <c r="I144" s="21"/>
      <c r="J144" s="21"/>
      <c r="K144" s="21"/>
      <c r="L144" s="21"/>
    </row>
    <row r="145" spans="1:12" ht="25.5" x14ac:dyDescent="0.25">
      <c r="A145" s="15"/>
      <c r="B145" s="17" t="s">
        <v>108</v>
      </c>
      <c r="C145" s="31" t="s">
        <v>41</v>
      </c>
      <c r="D145" s="31">
        <f>0.9*1.66</f>
        <v>1.494</v>
      </c>
      <c r="E145" s="21">
        <f>E141*D145</f>
        <v>85.172939999999997</v>
      </c>
      <c r="F145" s="21"/>
      <c r="G145" s="21"/>
      <c r="H145" s="21"/>
      <c r="I145" s="21"/>
      <c r="J145" s="21"/>
      <c r="K145" s="21"/>
      <c r="L145" s="21"/>
    </row>
    <row r="146" spans="1:12" x14ac:dyDescent="0.25">
      <c r="A146" s="15"/>
      <c r="B146" s="33" t="s">
        <v>0</v>
      </c>
      <c r="C146" s="21" t="s">
        <v>32</v>
      </c>
      <c r="D146" s="31">
        <f>0.9*2.21</f>
        <v>1.9890000000000001</v>
      </c>
      <c r="E146" s="21">
        <f>E141*D146</f>
        <v>113.39289000000001</v>
      </c>
      <c r="F146" s="21"/>
      <c r="G146" s="21"/>
      <c r="H146" s="21"/>
      <c r="I146" s="21"/>
      <c r="J146" s="21"/>
      <c r="K146" s="21"/>
      <c r="L146" s="21"/>
    </row>
    <row r="147" spans="1:12" x14ac:dyDescent="0.25">
      <c r="A147" s="15"/>
      <c r="B147" s="33" t="s">
        <v>126</v>
      </c>
      <c r="C147" s="31" t="s">
        <v>106</v>
      </c>
      <c r="D147" s="31">
        <v>11</v>
      </c>
      <c r="E147" s="21">
        <f>D147*12</f>
        <v>132</v>
      </c>
      <c r="F147" s="21"/>
      <c r="G147" s="21"/>
      <c r="H147" s="21"/>
      <c r="I147" s="21"/>
      <c r="J147" s="21"/>
      <c r="K147" s="21"/>
      <c r="L147" s="21"/>
    </row>
    <row r="148" spans="1:12" x14ac:dyDescent="0.25">
      <c r="A148" s="15"/>
      <c r="B148" s="33" t="s">
        <v>7</v>
      </c>
      <c r="C148" s="31" t="s">
        <v>30</v>
      </c>
      <c r="D148" s="31">
        <v>3</v>
      </c>
      <c r="E148" s="21">
        <f>E141*D148</f>
        <v>171.03</v>
      </c>
      <c r="F148" s="21"/>
      <c r="G148" s="21"/>
      <c r="H148" s="21"/>
      <c r="I148" s="21"/>
      <c r="J148" s="21"/>
      <c r="K148" s="21"/>
      <c r="L148" s="21"/>
    </row>
    <row r="149" spans="1:12" x14ac:dyDescent="0.25">
      <c r="A149" s="15"/>
      <c r="B149" s="33" t="s">
        <v>70</v>
      </c>
      <c r="C149" s="31" t="s">
        <v>30</v>
      </c>
      <c r="D149" s="31">
        <v>1.02</v>
      </c>
      <c r="E149" s="21">
        <f>E141*D149</f>
        <v>58.150199999999998</v>
      </c>
      <c r="F149" s="21"/>
      <c r="G149" s="21"/>
      <c r="H149" s="21"/>
      <c r="I149" s="21"/>
      <c r="J149" s="21"/>
      <c r="K149" s="21"/>
      <c r="L149" s="21"/>
    </row>
    <row r="150" spans="1:12" x14ac:dyDescent="0.25">
      <c r="A150" s="15"/>
      <c r="B150" s="33" t="s">
        <v>9</v>
      </c>
      <c r="C150" s="21" t="s">
        <v>32</v>
      </c>
      <c r="D150" s="31">
        <f>0.9*4.14</f>
        <v>3.726</v>
      </c>
      <c r="E150" s="21">
        <f>E141*D150</f>
        <v>212.41925999999998</v>
      </c>
      <c r="F150" s="21"/>
      <c r="G150" s="21"/>
      <c r="H150" s="21"/>
      <c r="I150" s="21"/>
      <c r="J150" s="21"/>
      <c r="K150" s="21"/>
      <c r="L150" s="21"/>
    </row>
    <row r="151" spans="1:12" x14ac:dyDescent="0.25">
      <c r="A151" s="15"/>
      <c r="B151" s="17"/>
      <c r="C151" s="31"/>
      <c r="D151" s="31"/>
      <c r="E151" s="21"/>
      <c r="F151" s="21"/>
      <c r="G151" s="21"/>
      <c r="H151" s="21"/>
      <c r="I151" s="21"/>
      <c r="J151" s="21"/>
      <c r="K151" s="21"/>
      <c r="L151" s="21"/>
    </row>
    <row r="152" spans="1:12" x14ac:dyDescent="0.25">
      <c r="A152" s="15"/>
      <c r="B152" s="23"/>
      <c r="C152" s="21"/>
      <c r="D152" s="21"/>
      <c r="E152" s="39"/>
      <c r="F152" s="21"/>
      <c r="G152" s="21"/>
      <c r="H152" s="21"/>
      <c r="I152" s="21"/>
      <c r="J152" s="21"/>
      <c r="K152" s="21"/>
      <c r="L152" s="21"/>
    </row>
    <row r="153" spans="1:12" x14ac:dyDescent="0.25">
      <c r="A153" s="15"/>
      <c r="B153" s="23"/>
      <c r="C153" s="21"/>
      <c r="D153" s="21"/>
      <c r="E153" s="39"/>
      <c r="F153" s="21"/>
      <c r="G153" s="21"/>
      <c r="H153" s="21"/>
      <c r="I153" s="21"/>
      <c r="J153" s="21"/>
      <c r="K153" s="21"/>
      <c r="L153" s="21"/>
    </row>
    <row r="154" spans="1:12" x14ac:dyDescent="0.25">
      <c r="A154" s="15"/>
      <c r="B154" s="23" t="s">
        <v>8</v>
      </c>
      <c r="C154" s="21" t="s">
        <v>31</v>
      </c>
      <c r="D154" s="21"/>
      <c r="E154" s="21">
        <f>SUM(E162:E164)/1000</f>
        <v>6.4370399999999997</v>
      </c>
      <c r="F154" s="21"/>
      <c r="G154" s="21"/>
      <c r="H154" s="21"/>
      <c r="I154" s="21"/>
      <c r="J154" s="21"/>
      <c r="K154" s="21"/>
      <c r="L154" s="21"/>
    </row>
    <row r="155" spans="1:12" x14ac:dyDescent="0.25">
      <c r="A155" s="15"/>
      <c r="B155" s="59"/>
      <c r="C155" s="21" t="s">
        <v>117</v>
      </c>
      <c r="D155" s="21"/>
      <c r="E155" s="39">
        <f>E154</f>
        <v>6.4370399999999997</v>
      </c>
      <c r="F155" s="21"/>
      <c r="G155" s="21"/>
      <c r="H155" s="21"/>
      <c r="I155" s="21"/>
      <c r="J155" s="21"/>
      <c r="K155" s="21"/>
      <c r="L155" s="21"/>
    </row>
    <row r="156" spans="1:12" s="2" customFormat="1" x14ac:dyDescent="0.25">
      <c r="A156" s="15"/>
      <c r="B156" s="42" t="s">
        <v>68</v>
      </c>
      <c r="C156" s="16" t="s">
        <v>29</v>
      </c>
      <c r="D156" s="47">
        <v>120</v>
      </c>
      <c r="E156" s="48">
        <f>D156*E155</f>
        <v>772.44479999999999</v>
      </c>
      <c r="F156" s="47"/>
      <c r="G156" s="47"/>
      <c r="H156" s="47"/>
      <c r="I156" s="21"/>
      <c r="J156" s="47"/>
      <c r="K156" s="47"/>
      <c r="L156" s="21"/>
    </row>
    <row r="157" spans="1:12" s="2" customFormat="1" x14ac:dyDescent="0.25">
      <c r="A157" s="15"/>
      <c r="B157" s="33" t="s">
        <v>118</v>
      </c>
      <c r="C157" s="49" t="s">
        <v>41</v>
      </c>
      <c r="D157" s="31">
        <v>0.5</v>
      </c>
      <c r="E157" s="48">
        <f>D157*E155</f>
        <v>3.2185199999999998</v>
      </c>
      <c r="F157" s="21"/>
      <c r="G157" s="21"/>
      <c r="H157" s="21"/>
      <c r="I157" s="21"/>
      <c r="J157" s="21"/>
      <c r="K157" s="21"/>
      <c r="L157" s="21"/>
    </row>
    <row r="158" spans="1:12" s="2" customFormat="1" x14ac:dyDescent="0.25">
      <c r="A158" s="15"/>
      <c r="B158" s="86" t="s">
        <v>120</v>
      </c>
      <c r="C158" s="49" t="s">
        <v>41</v>
      </c>
      <c r="D158" s="31">
        <v>1.37</v>
      </c>
      <c r="E158" s="48">
        <f>D158*E155</f>
        <v>8.818744800000001</v>
      </c>
      <c r="F158" s="21"/>
      <c r="G158" s="21"/>
      <c r="H158" s="21"/>
      <c r="I158" s="21"/>
      <c r="J158" s="21"/>
      <c r="K158" s="21"/>
      <c r="L158" s="21"/>
    </row>
    <row r="159" spans="1:12" s="2" customFormat="1" x14ac:dyDescent="0.25">
      <c r="A159" s="15"/>
      <c r="B159" s="86" t="s">
        <v>110</v>
      </c>
      <c r="C159" s="49" t="s">
        <v>41</v>
      </c>
      <c r="D159" s="31">
        <v>1</v>
      </c>
      <c r="E159" s="48">
        <f>D159*E155</f>
        <v>6.4370399999999997</v>
      </c>
      <c r="F159" s="21"/>
      <c r="G159" s="21"/>
      <c r="H159" s="21"/>
      <c r="I159" s="21"/>
      <c r="J159" s="21"/>
      <c r="K159" s="21"/>
      <c r="L159" s="21"/>
    </row>
    <row r="160" spans="1:12" s="2" customFormat="1" x14ac:dyDescent="0.25">
      <c r="A160" s="15"/>
      <c r="B160" s="86" t="s">
        <v>111</v>
      </c>
      <c r="C160" s="49" t="s">
        <v>41</v>
      </c>
      <c r="D160" s="31">
        <v>30.3</v>
      </c>
      <c r="E160" s="21">
        <f>D160*E155</f>
        <v>195.04231199999998</v>
      </c>
      <c r="F160" s="21"/>
      <c r="G160" s="21"/>
      <c r="H160" s="21"/>
      <c r="I160" s="21"/>
      <c r="J160" s="21"/>
      <c r="K160" s="21"/>
      <c r="L160" s="21"/>
    </row>
    <row r="161" spans="1:12" s="2" customFormat="1" x14ac:dyDescent="0.25">
      <c r="A161" s="15"/>
      <c r="B161" s="41" t="s">
        <v>119</v>
      </c>
      <c r="C161" s="50" t="s">
        <v>41</v>
      </c>
      <c r="D161" s="47">
        <v>0.5</v>
      </c>
      <c r="E161" s="21">
        <f>D161*E155</f>
        <v>3.2185199999999998</v>
      </c>
      <c r="F161" s="47"/>
      <c r="G161" s="47"/>
      <c r="H161" s="47"/>
      <c r="I161" s="47"/>
      <c r="J161" s="47"/>
      <c r="K161" s="21"/>
      <c r="L161" s="21"/>
    </row>
    <row r="162" spans="1:12" s="2" customFormat="1" x14ac:dyDescent="0.25">
      <c r="A162" s="20"/>
      <c r="B162" s="17" t="s">
        <v>88</v>
      </c>
      <c r="C162" s="21" t="s">
        <v>35</v>
      </c>
      <c r="D162" s="21" t="s">
        <v>90</v>
      </c>
      <c r="E162" s="21">
        <v>659.16</v>
      </c>
      <c r="F162" s="39"/>
      <c r="G162" s="21"/>
      <c r="H162" s="21"/>
      <c r="I162" s="21"/>
      <c r="J162" s="21"/>
      <c r="K162" s="21"/>
      <c r="L162" s="21"/>
    </row>
    <row r="163" spans="1:12" s="2" customFormat="1" x14ac:dyDescent="0.25">
      <c r="A163" s="15"/>
      <c r="B163" s="17" t="s">
        <v>89</v>
      </c>
      <c r="C163" s="21" t="s">
        <v>35</v>
      </c>
      <c r="D163" s="21" t="s">
        <v>90</v>
      </c>
      <c r="E163" s="21">
        <v>5245.56</v>
      </c>
      <c r="F163" s="39"/>
      <c r="G163" s="21"/>
      <c r="H163" s="21"/>
      <c r="I163" s="21"/>
      <c r="J163" s="21"/>
      <c r="K163" s="21"/>
      <c r="L163" s="21"/>
    </row>
    <row r="164" spans="1:12" s="2" customFormat="1" x14ac:dyDescent="0.25">
      <c r="A164" s="15"/>
      <c r="B164" s="23" t="s">
        <v>10</v>
      </c>
      <c r="C164" s="21" t="s">
        <v>35</v>
      </c>
      <c r="D164" s="21" t="s">
        <v>90</v>
      </c>
      <c r="E164" s="21">
        <v>532.32000000000005</v>
      </c>
      <c r="F164" s="39"/>
      <c r="G164" s="21"/>
      <c r="H164" s="21"/>
      <c r="I164" s="21"/>
      <c r="J164" s="21"/>
      <c r="K164" s="21"/>
      <c r="L164" s="21"/>
    </row>
    <row r="165" spans="1:12" s="2" customFormat="1" x14ac:dyDescent="0.25">
      <c r="A165" s="15"/>
      <c r="B165" s="33" t="s">
        <v>96</v>
      </c>
      <c r="C165" s="50" t="s">
        <v>35</v>
      </c>
      <c r="D165" s="47">
        <v>21.5</v>
      </c>
      <c r="E165" s="21">
        <f>D165*E155</f>
        <v>138.39635999999999</v>
      </c>
      <c r="F165" s="21"/>
      <c r="G165" s="47"/>
      <c r="H165" s="47"/>
      <c r="I165" s="47"/>
      <c r="J165" s="47"/>
      <c r="K165" s="47"/>
      <c r="L165" s="21"/>
    </row>
    <row r="166" spans="1:12" s="2" customFormat="1" x14ac:dyDescent="0.25">
      <c r="A166" s="15"/>
      <c r="B166" s="33" t="s">
        <v>114</v>
      </c>
      <c r="C166" s="50" t="s">
        <v>30</v>
      </c>
      <c r="D166" s="47">
        <v>2.6</v>
      </c>
      <c r="E166" s="21">
        <f>D166*E155</f>
        <v>16.736304000000001</v>
      </c>
      <c r="F166" s="21"/>
      <c r="G166" s="47"/>
      <c r="H166" s="47"/>
      <c r="I166" s="47"/>
      <c r="J166" s="47"/>
      <c r="K166" s="47"/>
      <c r="L166" s="21"/>
    </row>
    <row r="167" spans="1:12" s="2" customFormat="1" x14ac:dyDescent="0.25">
      <c r="A167" s="15"/>
      <c r="B167" s="33" t="s">
        <v>115</v>
      </c>
      <c r="C167" s="87" t="s">
        <v>35</v>
      </c>
      <c r="D167" s="47">
        <v>0.5</v>
      </c>
      <c r="E167" s="21">
        <f>D167*E155</f>
        <v>3.2185199999999998</v>
      </c>
      <c r="F167" s="21"/>
      <c r="G167" s="47"/>
      <c r="H167" s="47"/>
      <c r="I167" s="47"/>
      <c r="J167" s="47"/>
      <c r="K167" s="47"/>
      <c r="L167" s="21"/>
    </row>
    <row r="168" spans="1:12" s="2" customFormat="1" x14ac:dyDescent="0.25">
      <c r="A168" s="15"/>
      <c r="B168" s="33"/>
      <c r="C168" s="50"/>
      <c r="D168" s="21"/>
      <c r="E168" s="21"/>
      <c r="F168" s="21"/>
      <c r="G168" s="47"/>
      <c r="H168" s="21"/>
      <c r="I168" s="21"/>
      <c r="J168" s="21"/>
      <c r="K168" s="21"/>
      <c r="L168" s="21"/>
    </row>
    <row r="169" spans="1:12" ht="25.5" x14ac:dyDescent="0.25">
      <c r="A169" s="15">
        <v>4</v>
      </c>
      <c r="B169" s="23" t="s">
        <v>11</v>
      </c>
      <c r="C169" s="31" t="s">
        <v>30</v>
      </c>
      <c r="D169" s="31"/>
      <c r="E169" s="31">
        <f>E141</f>
        <v>57.01</v>
      </c>
      <c r="F169" s="21"/>
      <c r="G169" s="21"/>
      <c r="H169" s="21"/>
      <c r="I169" s="21"/>
      <c r="J169" s="21"/>
      <c r="K169" s="21"/>
      <c r="L169" s="21"/>
    </row>
    <row r="170" spans="1:12" x14ac:dyDescent="0.25">
      <c r="A170" s="15"/>
      <c r="B170" s="59"/>
      <c r="C170" s="31" t="s">
        <v>28</v>
      </c>
      <c r="D170" s="31"/>
      <c r="E170" s="38">
        <f>E169/1000</f>
        <v>5.7009999999999998E-2</v>
      </c>
      <c r="F170" s="21"/>
      <c r="G170" s="21"/>
      <c r="H170" s="21"/>
      <c r="I170" s="21"/>
      <c r="J170" s="21"/>
      <c r="K170" s="21"/>
      <c r="L170" s="21"/>
    </row>
    <row r="171" spans="1:12" x14ac:dyDescent="0.25">
      <c r="A171" s="15"/>
      <c r="B171" s="33" t="s">
        <v>68</v>
      </c>
      <c r="C171" s="31" t="s">
        <v>29</v>
      </c>
      <c r="D171" s="21">
        <v>7.25</v>
      </c>
      <c r="E171" s="48">
        <f>D171*E170</f>
        <v>0.41332249999999998</v>
      </c>
      <c r="F171" s="21"/>
      <c r="G171" s="21"/>
      <c r="H171" s="21"/>
      <c r="I171" s="21"/>
      <c r="J171" s="21"/>
      <c r="K171" s="21"/>
      <c r="L171" s="21"/>
    </row>
    <row r="172" spans="1:12" x14ac:dyDescent="0.25">
      <c r="A172" s="15"/>
      <c r="B172" s="33" t="s">
        <v>84</v>
      </c>
      <c r="C172" s="31" t="s">
        <v>41</v>
      </c>
      <c r="D172" s="21">
        <v>16.2</v>
      </c>
      <c r="E172" s="48">
        <f>D172*E170</f>
        <v>0.92356199999999988</v>
      </c>
      <c r="F172" s="21"/>
      <c r="G172" s="21"/>
      <c r="H172" s="21"/>
      <c r="I172" s="21"/>
      <c r="J172" s="21"/>
      <c r="K172" s="21"/>
      <c r="L172" s="21"/>
    </row>
    <row r="173" spans="1:12" x14ac:dyDescent="0.25">
      <c r="A173" s="15"/>
      <c r="B173" s="33" t="s">
        <v>0</v>
      </c>
      <c r="C173" s="21" t="s">
        <v>32</v>
      </c>
      <c r="D173" s="21">
        <v>1.35</v>
      </c>
      <c r="E173" s="21">
        <f>D173*E170</f>
        <v>7.6963500000000004E-2</v>
      </c>
      <c r="F173" s="21"/>
      <c r="G173" s="21"/>
      <c r="H173" s="21"/>
      <c r="I173" s="21"/>
      <c r="J173" s="21"/>
      <c r="K173" s="21"/>
      <c r="L173" s="21"/>
    </row>
    <row r="174" spans="1:12" x14ac:dyDescent="0.25">
      <c r="A174" s="20"/>
      <c r="B174" s="20" t="s">
        <v>103</v>
      </c>
      <c r="C174" s="21" t="s">
        <v>30</v>
      </c>
      <c r="D174" s="21">
        <v>0.04</v>
      </c>
      <c r="E174" s="39">
        <f>D174*E170</f>
        <v>2.2804000000000001E-3</v>
      </c>
      <c r="F174" s="21"/>
      <c r="G174" s="21"/>
      <c r="H174" s="21"/>
      <c r="I174" s="21"/>
      <c r="J174" s="21"/>
      <c r="K174" s="21"/>
      <c r="L174" s="21"/>
    </row>
    <row r="175" spans="1:12" x14ac:dyDescent="0.25">
      <c r="A175" s="20"/>
      <c r="B175" s="20"/>
      <c r="C175" s="21"/>
      <c r="D175" s="21"/>
      <c r="E175" s="39"/>
      <c r="F175" s="21"/>
      <c r="G175" s="21"/>
      <c r="H175" s="21"/>
      <c r="I175" s="21"/>
      <c r="J175" s="21"/>
      <c r="K175" s="21"/>
      <c r="L175" s="21"/>
    </row>
    <row r="176" spans="1:12" x14ac:dyDescent="0.25">
      <c r="A176" s="15">
        <v>5</v>
      </c>
      <c r="B176" s="41" t="s">
        <v>69</v>
      </c>
      <c r="C176" s="31" t="s">
        <v>30</v>
      </c>
      <c r="D176" s="31"/>
      <c r="E176" s="31">
        <f>E169</f>
        <v>57.01</v>
      </c>
      <c r="F176" s="21"/>
      <c r="G176" s="21"/>
      <c r="H176" s="21"/>
      <c r="I176" s="21"/>
      <c r="J176" s="21"/>
      <c r="K176" s="21"/>
      <c r="L176" s="21"/>
    </row>
    <row r="177" spans="1:12" x14ac:dyDescent="0.25">
      <c r="A177" s="15"/>
      <c r="B177" s="53"/>
      <c r="C177" s="54"/>
      <c r="D177" s="55"/>
      <c r="E177" s="55"/>
      <c r="F177" s="56"/>
      <c r="G177" s="56"/>
      <c r="H177" s="56"/>
      <c r="I177" s="56"/>
      <c r="J177" s="56"/>
      <c r="K177" s="48"/>
      <c r="L177" s="48"/>
    </row>
    <row r="178" spans="1:12" x14ac:dyDescent="0.25">
      <c r="A178" s="15"/>
      <c r="B178" s="22" t="s">
        <v>121</v>
      </c>
      <c r="C178" s="58" t="s">
        <v>31</v>
      </c>
      <c r="D178" s="31">
        <v>1.9</v>
      </c>
      <c r="E178" s="21">
        <f>E176*D178</f>
        <v>108.31899999999999</v>
      </c>
      <c r="F178" s="21"/>
      <c r="G178" s="21"/>
      <c r="H178" s="21"/>
      <c r="I178" s="21"/>
      <c r="J178" s="21"/>
      <c r="K178" s="48"/>
      <c r="L178" s="48"/>
    </row>
    <row r="179" spans="1:12" x14ac:dyDescent="0.25">
      <c r="A179" s="15"/>
      <c r="B179" s="26"/>
      <c r="C179" s="21"/>
      <c r="D179" s="31"/>
      <c r="E179" s="31"/>
      <c r="F179" s="21"/>
      <c r="G179" s="21"/>
      <c r="H179" s="21"/>
      <c r="I179" s="21"/>
      <c r="J179" s="21"/>
      <c r="K179" s="21"/>
      <c r="L179" s="21"/>
    </row>
    <row r="180" spans="1:12" x14ac:dyDescent="0.25">
      <c r="A180" s="15">
        <v>6</v>
      </c>
      <c r="B180" s="19" t="s">
        <v>1</v>
      </c>
      <c r="C180" s="31" t="s">
        <v>30</v>
      </c>
      <c r="D180" s="31"/>
      <c r="E180" s="31">
        <f>E169</f>
        <v>57.01</v>
      </c>
      <c r="F180" s="21"/>
      <c r="G180" s="21"/>
      <c r="H180" s="21"/>
      <c r="I180" s="21"/>
      <c r="J180" s="21"/>
      <c r="K180" s="21"/>
      <c r="L180" s="21"/>
    </row>
    <row r="181" spans="1:12" x14ac:dyDescent="0.25">
      <c r="A181" s="15"/>
      <c r="B181" s="19"/>
      <c r="C181" s="31" t="s">
        <v>28</v>
      </c>
      <c r="D181" s="31"/>
      <c r="E181" s="38">
        <f>E180/1000</f>
        <v>5.7009999999999998E-2</v>
      </c>
      <c r="F181" s="21"/>
      <c r="G181" s="21"/>
      <c r="H181" s="21"/>
      <c r="I181" s="21"/>
      <c r="J181" s="21"/>
      <c r="K181" s="21"/>
      <c r="L181" s="21"/>
    </row>
    <row r="182" spans="1:12" x14ac:dyDescent="0.25">
      <c r="A182" s="15"/>
      <c r="B182" s="33" t="s">
        <v>68</v>
      </c>
      <c r="C182" s="31" t="s">
        <v>29</v>
      </c>
      <c r="D182" s="31">
        <v>3.23</v>
      </c>
      <c r="E182" s="48">
        <f>D182*E181</f>
        <v>0.18414229999999998</v>
      </c>
      <c r="F182" s="21"/>
      <c r="G182" s="21"/>
      <c r="H182" s="21"/>
      <c r="I182" s="21"/>
      <c r="J182" s="21"/>
      <c r="K182" s="21"/>
      <c r="L182" s="21"/>
    </row>
    <row r="183" spans="1:12" x14ac:dyDescent="0.25">
      <c r="A183" s="15"/>
      <c r="B183" s="33" t="s">
        <v>83</v>
      </c>
      <c r="C183" s="31" t="s">
        <v>41</v>
      </c>
      <c r="D183" s="31">
        <v>3.62</v>
      </c>
      <c r="E183" s="48">
        <f>D183*E181</f>
        <v>0.20637620000000001</v>
      </c>
      <c r="F183" s="21"/>
      <c r="G183" s="21"/>
      <c r="H183" s="21"/>
      <c r="I183" s="21"/>
      <c r="J183" s="21"/>
      <c r="K183" s="21"/>
      <c r="L183" s="21"/>
    </row>
    <row r="184" spans="1:12" x14ac:dyDescent="0.25">
      <c r="A184" s="15"/>
      <c r="B184" s="33" t="s">
        <v>0</v>
      </c>
      <c r="C184" s="21" t="s">
        <v>32</v>
      </c>
      <c r="D184" s="31">
        <v>0.18</v>
      </c>
      <c r="E184" s="21">
        <f>D184*E181</f>
        <v>1.02618E-2</v>
      </c>
      <c r="F184" s="21"/>
      <c r="G184" s="21"/>
      <c r="H184" s="21"/>
      <c r="I184" s="21"/>
      <c r="J184" s="21"/>
      <c r="K184" s="21"/>
      <c r="L184" s="21"/>
    </row>
    <row r="185" spans="1:12" x14ac:dyDescent="0.25">
      <c r="A185" s="15"/>
      <c r="B185" s="20" t="s">
        <v>103</v>
      </c>
      <c r="C185" s="31" t="s">
        <v>30</v>
      </c>
      <c r="D185" s="31">
        <v>0.04</v>
      </c>
      <c r="E185" s="39">
        <f>D185*E181</f>
        <v>2.2804000000000001E-3</v>
      </c>
      <c r="F185" s="21"/>
      <c r="G185" s="21"/>
      <c r="H185" s="21"/>
      <c r="I185" s="21"/>
      <c r="J185" s="21"/>
      <c r="K185" s="21"/>
      <c r="L185" s="21"/>
    </row>
    <row r="186" spans="1:12" x14ac:dyDescent="0.25">
      <c r="A186" s="15"/>
      <c r="B186" s="19"/>
      <c r="C186" s="31"/>
      <c r="D186" s="31"/>
      <c r="E186" s="39"/>
      <c r="F186" s="21"/>
      <c r="G186" s="21"/>
      <c r="H186" s="21"/>
      <c r="I186" s="21"/>
      <c r="J186" s="21"/>
      <c r="K186" s="21"/>
      <c r="L186" s="21"/>
    </row>
    <row r="187" spans="1:12" x14ac:dyDescent="0.25">
      <c r="A187" s="13"/>
      <c r="B187" s="14" t="s">
        <v>127</v>
      </c>
      <c r="C187" s="29"/>
      <c r="D187" s="30"/>
      <c r="E187" s="39"/>
      <c r="F187" s="30"/>
      <c r="G187" s="30"/>
      <c r="H187" s="30"/>
      <c r="I187" s="30"/>
      <c r="J187" s="30"/>
      <c r="K187" s="30"/>
      <c r="L187" s="30"/>
    </row>
    <row r="188" spans="1:12" x14ac:dyDescent="0.25">
      <c r="A188" s="13"/>
      <c r="B188" s="12"/>
      <c r="C188" s="29"/>
      <c r="D188" s="30"/>
      <c r="E188" s="39"/>
      <c r="F188" s="30"/>
      <c r="G188" s="30"/>
      <c r="H188" s="30"/>
      <c r="I188" s="30"/>
      <c r="J188" s="30"/>
      <c r="K188" s="30"/>
      <c r="L188" s="30"/>
    </row>
    <row r="189" spans="1:12" x14ac:dyDescent="0.25">
      <c r="A189" s="45">
        <v>1</v>
      </c>
      <c r="B189" s="17" t="s">
        <v>71</v>
      </c>
      <c r="C189" s="21" t="s">
        <v>30</v>
      </c>
      <c r="D189" s="21"/>
      <c r="E189" s="39">
        <v>13.5</v>
      </c>
      <c r="F189" s="21"/>
      <c r="G189" s="21"/>
      <c r="H189" s="21"/>
      <c r="I189" s="21"/>
      <c r="J189" s="21"/>
      <c r="K189" s="21"/>
      <c r="L189" s="21"/>
    </row>
    <row r="190" spans="1:12" x14ac:dyDescent="0.25">
      <c r="A190" s="45"/>
      <c r="B190" s="33"/>
      <c r="C190" s="21" t="s">
        <v>36</v>
      </c>
      <c r="D190" s="21"/>
      <c r="E190" s="39">
        <f>E189/100</f>
        <v>0.13500000000000001</v>
      </c>
      <c r="F190" s="21"/>
      <c r="G190" s="30"/>
      <c r="H190" s="30"/>
      <c r="I190" s="30"/>
      <c r="J190" s="30"/>
      <c r="K190" s="30"/>
      <c r="L190" s="30"/>
    </row>
    <row r="191" spans="1:12" x14ac:dyDescent="0.25">
      <c r="A191" s="15"/>
      <c r="B191" s="33" t="s">
        <v>68</v>
      </c>
      <c r="C191" s="31" t="s">
        <v>29</v>
      </c>
      <c r="D191" s="21">
        <v>137</v>
      </c>
      <c r="E191" s="48">
        <f>D191*E190</f>
        <v>18.495000000000001</v>
      </c>
      <c r="F191" s="21"/>
      <c r="G191" s="21"/>
      <c r="H191" s="21"/>
      <c r="I191" s="21"/>
      <c r="J191" s="21"/>
      <c r="K191" s="21"/>
      <c r="L191" s="21"/>
    </row>
    <row r="192" spans="1:12" x14ac:dyDescent="0.25">
      <c r="A192" s="45"/>
      <c r="B192" s="33" t="s">
        <v>0</v>
      </c>
      <c r="C192" s="21" t="s">
        <v>32</v>
      </c>
      <c r="D192" s="21">
        <v>28.3</v>
      </c>
      <c r="E192" s="48">
        <f>D192*E190</f>
        <v>3.8205000000000005</v>
      </c>
      <c r="F192" s="21"/>
      <c r="G192" s="21"/>
      <c r="H192" s="21"/>
      <c r="I192" s="21"/>
      <c r="J192" s="21"/>
      <c r="K192" s="21"/>
      <c r="L192" s="21"/>
    </row>
    <row r="193" spans="1:13" x14ac:dyDescent="0.25">
      <c r="A193" s="15"/>
      <c r="B193" s="33" t="s">
        <v>72</v>
      </c>
      <c r="C193" s="31" t="s">
        <v>30</v>
      </c>
      <c r="D193" s="21">
        <v>102</v>
      </c>
      <c r="E193" s="21">
        <f>D193*E190</f>
        <v>13.770000000000001</v>
      </c>
      <c r="F193" s="21"/>
      <c r="G193" s="21"/>
      <c r="H193" s="21"/>
      <c r="I193" s="21"/>
      <c r="J193" s="21"/>
      <c r="K193" s="21"/>
      <c r="L193" s="21"/>
    </row>
    <row r="194" spans="1:13" x14ac:dyDescent="0.25">
      <c r="A194" s="45"/>
      <c r="B194" s="33" t="s">
        <v>9</v>
      </c>
      <c r="C194" s="21" t="s">
        <v>32</v>
      </c>
      <c r="D194" s="21">
        <v>62</v>
      </c>
      <c r="E194" s="21">
        <f>D194*E190</f>
        <v>8.370000000000001</v>
      </c>
      <c r="F194" s="21"/>
      <c r="G194" s="21"/>
      <c r="H194" s="21"/>
      <c r="I194" s="21"/>
      <c r="J194" s="21"/>
      <c r="K194" s="21"/>
      <c r="L194" s="21"/>
    </row>
    <row r="195" spans="1:13" x14ac:dyDescent="0.25">
      <c r="A195" s="45"/>
      <c r="B195" s="17"/>
      <c r="C195" s="21"/>
      <c r="D195" s="21"/>
      <c r="E195" s="39"/>
      <c r="F195" s="21"/>
      <c r="G195" s="21"/>
      <c r="H195" s="21"/>
      <c r="I195" s="21"/>
      <c r="J195" s="21"/>
      <c r="K195" s="21"/>
      <c r="L195" s="21"/>
    </row>
    <row r="196" spans="1:13" x14ac:dyDescent="0.25">
      <c r="A196" s="15"/>
      <c r="B196" s="24"/>
      <c r="C196" s="21"/>
      <c r="D196" s="31"/>
      <c r="E196" s="39"/>
      <c r="F196" s="21"/>
      <c r="G196" s="21"/>
      <c r="H196" s="21"/>
      <c r="I196" s="21"/>
      <c r="J196" s="21"/>
      <c r="K196" s="21"/>
      <c r="L196" s="21"/>
    </row>
    <row r="197" spans="1:13" x14ac:dyDescent="0.25">
      <c r="A197" s="45">
        <v>5</v>
      </c>
      <c r="B197" s="17" t="s">
        <v>65</v>
      </c>
      <c r="C197" s="21" t="s">
        <v>30</v>
      </c>
      <c r="D197" s="21"/>
      <c r="E197" s="21">
        <v>185.6</v>
      </c>
      <c r="F197" s="21"/>
      <c r="G197" s="21"/>
      <c r="H197" s="21"/>
      <c r="I197" s="21"/>
      <c r="J197" s="21"/>
      <c r="K197" s="21"/>
      <c r="L197" s="21"/>
    </row>
    <row r="198" spans="1:13" x14ac:dyDescent="0.25">
      <c r="A198" s="45"/>
      <c r="B198" s="17"/>
      <c r="C198" s="21" t="s">
        <v>36</v>
      </c>
      <c r="D198" s="21"/>
      <c r="E198" s="39">
        <f>E197/100</f>
        <v>1.8559999999999999</v>
      </c>
      <c r="F198" s="21"/>
      <c r="G198" s="21"/>
      <c r="H198" s="21"/>
      <c r="I198" s="21"/>
      <c r="J198" s="21"/>
      <c r="K198" s="21"/>
      <c r="L198" s="21"/>
    </row>
    <row r="199" spans="1:13" s="81" customFormat="1" x14ac:dyDescent="0.25">
      <c r="A199" s="78"/>
      <c r="B199" s="79" t="s">
        <v>68</v>
      </c>
      <c r="C199" s="78" t="s">
        <v>29</v>
      </c>
      <c r="D199" s="80">
        <v>844</v>
      </c>
      <c r="E199" s="80">
        <f>D199*E198</f>
        <v>1566.4639999999999</v>
      </c>
      <c r="F199" s="80"/>
      <c r="G199" s="80"/>
      <c r="H199" s="80"/>
      <c r="I199" s="80"/>
      <c r="J199" s="80"/>
      <c r="K199" s="80"/>
      <c r="L199" s="80"/>
    </row>
    <row r="200" spans="1:13" s="81" customFormat="1" x14ac:dyDescent="0.25">
      <c r="A200" s="78"/>
      <c r="B200" s="79" t="s">
        <v>0</v>
      </c>
      <c r="C200" s="78" t="s">
        <v>32</v>
      </c>
      <c r="D200" s="80">
        <v>110</v>
      </c>
      <c r="E200" s="80">
        <f>D200*E198</f>
        <v>204.16</v>
      </c>
      <c r="F200" s="80"/>
      <c r="G200" s="80"/>
      <c r="H200" s="80"/>
      <c r="I200" s="80"/>
      <c r="J200" s="82"/>
      <c r="K200" s="80"/>
      <c r="L200" s="80"/>
    </row>
    <row r="201" spans="1:13" s="81" customFormat="1" x14ac:dyDescent="0.25">
      <c r="A201" s="78"/>
      <c r="B201" s="79" t="s">
        <v>96</v>
      </c>
      <c r="C201" s="78" t="s">
        <v>35</v>
      </c>
      <c r="D201" s="80">
        <v>100</v>
      </c>
      <c r="E201" s="80">
        <f>D201*E198</f>
        <v>185.6</v>
      </c>
      <c r="F201" s="80"/>
      <c r="G201" s="80"/>
      <c r="H201" s="80"/>
      <c r="I201" s="80"/>
      <c r="J201" s="84"/>
      <c r="K201" s="85"/>
      <c r="L201" s="80"/>
    </row>
    <row r="202" spans="1:13" s="81" customFormat="1" x14ac:dyDescent="0.25">
      <c r="A202" s="78"/>
      <c r="B202" s="79" t="s">
        <v>174</v>
      </c>
      <c r="C202" s="78" t="s">
        <v>35</v>
      </c>
      <c r="D202" s="80">
        <v>220</v>
      </c>
      <c r="E202" s="80">
        <f>D202*E198</f>
        <v>408.32</v>
      </c>
      <c r="F202" s="80"/>
      <c r="G202" s="80"/>
      <c r="H202" s="80"/>
      <c r="I202" s="80"/>
      <c r="J202" s="84"/>
      <c r="K202" s="85"/>
      <c r="L202" s="80"/>
    </row>
    <row r="203" spans="1:13" s="81" customFormat="1" x14ac:dyDescent="0.25">
      <c r="A203" s="78"/>
      <c r="B203" s="17" t="s">
        <v>73</v>
      </c>
      <c r="C203" s="78" t="s">
        <v>30</v>
      </c>
      <c r="D203" s="80">
        <v>101.5</v>
      </c>
      <c r="E203" s="80">
        <f>D203*E198</f>
        <v>188.38399999999999</v>
      </c>
      <c r="F203" s="80"/>
      <c r="G203" s="80"/>
      <c r="H203" s="80"/>
      <c r="I203" s="80"/>
      <c r="J203" s="84"/>
      <c r="K203" s="85"/>
      <c r="L203" s="80"/>
    </row>
    <row r="204" spans="1:13" s="81" customFormat="1" x14ac:dyDescent="0.25">
      <c r="A204" s="78"/>
      <c r="B204" s="79" t="s">
        <v>173</v>
      </c>
      <c r="C204" s="78" t="s">
        <v>30</v>
      </c>
      <c r="D204" s="80">
        <v>3.91</v>
      </c>
      <c r="E204" s="80">
        <f>D204*E198</f>
        <v>7.2569599999999994</v>
      </c>
      <c r="F204" s="21"/>
      <c r="G204" s="80"/>
      <c r="H204" s="80"/>
      <c r="I204" s="80"/>
      <c r="J204" s="84"/>
      <c r="K204" s="85"/>
      <c r="L204" s="80"/>
    </row>
    <row r="205" spans="1:13" s="81" customFormat="1" x14ac:dyDescent="0.25">
      <c r="A205" s="15"/>
      <c r="B205" s="20" t="s">
        <v>175</v>
      </c>
      <c r="C205" s="15" t="s">
        <v>30</v>
      </c>
      <c r="D205" s="21">
        <v>0.34</v>
      </c>
      <c r="E205" s="21">
        <f>D205*E198</f>
        <v>0.63104000000000005</v>
      </c>
      <c r="F205" s="21"/>
      <c r="G205" s="21"/>
      <c r="H205" s="21"/>
      <c r="I205" s="21"/>
      <c r="J205" s="89"/>
      <c r="K205" s="90"/>
      <c r="L205" s="21"/>
      <c r="M205" s="83"/>
    </row>
    <row r="206" spans="1:13" s="81" customFormat="1" x14ac:dyDescent="0.25">
      <c r="A206" s="78"/>
      <c r="B206" s="79" t="s">
        <v>140</v>
      </c>
      <c r="C206" s="78" t="s">
        <v>37</v>
      </c>
      <c r="D206" s="80">
        <v>184</v>
      </c>
      <c r="E206" s="80">
        <f>D206*E198</f>
        <v>341.50399999999996</v>
      </c>
      <c r="F206" s="80"/>
      <c r="G206" s="80"/>
      <c r="H206" s="80"/>
      <c r="I206" s="80"/>
      <c r="J206" s="82"/>
      <c r="K206" s="80"/>
      <c r="L206" s="80"/>
    </row>
    <row r="207" spans="1:13" s="81" customFormat="1" x14ac:dyDescent="0.25">
      <c r="A207" s="78"/>
      <c r="B207" s="79" t="s">
        <v>9</v>
      </c>
      <c r="C207" s="78" t="s">
        <v>32</v>
      </c>
      <c r="D207" s="80">
        <v>46</v>
      </c>
      <c r="E207" s="80">
        <f>D207*E198</f>
        <v>85.375999999999991</v>
      </c>
      <c r="F207" s="80"/>
      <c r="G207" s="80"/>
      <c r="H207" s="80"/>
      <c r="I207" s="80"/>
      <c r="J207" s="82"/>
      <c r="K207" s="80"/>
      <c r="L207" s="80"/>
    </row>
    <row r="208" spans="1:13" s="81" customFormat="1" x14ac:dyDescent="0.25">
      <c r="A208" s="78"/>
      <c r="B208" s="79"/>
      <c r="C208" s="78"/>
      <c r="D208" s="80"/>
      <c r="E208" s="80"/>
      <c r="F208" s="80"/>
      <c r="G208" s="80"/>
      <c r="H208" s="80"/>
      <c r="I208" s="80"/>
      <c r="J208" s="82"/>
      <c r="K208" s="80"/>
      <c r="L208" s="80"/>
    </row>
    <row r="209" spans="1:12" x14ac:dyDescent="0.25">
      <c r="A209" s="45"/>
      <c r="B209" s="17"/>
      <c r="C209" s="21"/>
      <c r="D209" s="21"/>
      <c r="E209" s="39"/>
      <c r="F209" s="21"/>
      <c r="G209" s="21"/>
      <c r="H209" s="21"/>
      <c r="I209" s="21"/>
      <c r="J209" s="21"/>
      <c r="K209" s="21"/>
      <c r="L209" s="21"/>
    </row>
    <row r="210" spans="1:12" ht="25.5" x14ac:dyDescent="0.25">
      <c r="A210" s="15">
        <v>6</v>
      </c>
      <c r="B210" s="17" t="s">
        <v>14</v>
      </c>
      <c r="C210" s="21" t="s">
        <v>37</v>
      </c>
      <c r="D210" s="21"/>
      <c r="E210" s="21">
        <v>407.2</v>
      </c>
      <c r="F210" s="21"/>
      <c r="G210" s="21"/>
      <c r="H210" s="21"/>
      <c r="I210" s="21"/>
      <c r="J210" s="21"/>
      <c r="K210" s="21"/>
      <c r="L210" s="21"/>
    </row>
    <row r="211" spans="1:12" x14ac:dyDescent="0.25">
      <c r="A211" s="15"/>
      <c r="B211" s="25"/>
      <c r="C211" s="58" t="s">
        <v>38</v>
      </c>
      <c r="D211" s="47"/>
      <c r="E211" s="51">
        <f>E210/100</f>
        <v>4.0720000000000001</v>
      </c>
      <c r="F211" s="21"/>
      <c r="G211" s="21"/>
      <c r="H211" s="21"/>
      <c r="I211" s="21"/>
      <c r="J211" s="21"/>
      <c r="K211" s="21"/>
      <c r="L211" s="21"/>
    </row>
    <row r="212" spans="1:12" x14ac:dyDescent="0.25">
      <c r="A212" s="15"/>
      <c r="B212" s="42" t="s">
        <v>68</v>
      </c>
      <c r="C212" s="16" t="s">
        <v>29</v>
      </c>
      <c r="D212" s="21">
        <v>56.4</v>
      </c>
      <c r="E212" s="21">
        <f>ROUND(E211*D212,2)</f>
        <v>229.66</v>
      </c>
      <c r="F212" s="21"/>
      <c r="G212" s="21"/>
      <c r="H212" s="21"/>
      <c r="I212" s="21"/>
      <c r="J212" s="21"/>
      <c r="K212" s="21"/>
      <c r="L212" s="21"/>
    </row>
    <row r="213" spans="1:12" x14ac:dyDescent="0.25">
      <c r="A213" s="15"/>
      <c r="B213" s="41" t="s">
        <v>0</v>
      </c>
      <c r="C213" s="50" t="s">
        <v>32</v>
      </c>
      <c r="D213" s="21">
        <v>4.09</v>
      </c>
      <c r="E213" s="21">
        <f>ROUND(E211*D213,2)</f>
        <v>16.649999999999999</v>
      </c>
      <c r="F213" s="21"/>
      <c r="G213" s="21"/>
      <c r="H213" s="21"/>
      <c r="I213" s="21"/>
      <c r="J213" s="21"/>
      <c r="K213" s="21"/>
      <c r="L213" s="21"/>
    </row>
    <row r="214" spans="1:12" x14ac:dyDescent="0.25">
      <c r="A214" s="15"/>
      <c r="B214" s="25" t="s">
        <v>92</v>
      </c>
      <c r="C214" s="50" t="s">
        <v>31</v>
      </c>
      <c r="D214" s="31">
        <v>0.45</v>
      </c>
      <c r="E214" s="21">
        <f>ROUND(E211*D214,2)</f>
        <v>1.83</v>
      </c>
      <c r="F214" s="21"/>
      <c r="G214" s="47"/>
      <c r="H214" s="21"/>
      <c r="I214" s="21"/>
      <c r="J214" s="21"/>
      <c r="K214" s="21"/>
      <c r="L214" s="21"/>
    </row>
    <row r="215" spans="1:12" x14ac:dyDescent="0.25">
      <c r="A215" s="15"/>
      <c r="B215" s="25" t="s">
        <v>13</v>
      </c>
      <c r="C215" s="50" t="s">
        <v>30</v>
      </c>
      <c r="D215" s="31">
        <v>0.75</v>
      </c>
      <c r="E215" s="21">
        <f>ROUND(E211*D215,2)</f>
        <v>3.05</v>
      </c>
      <c r="F215" s="21"/>
      <c r="G215" s="47"/>
      <c r="H215" s="21"/>
      <c r="I215" s="21"/>
      <c r="J215" s="21"/>
      <c r="K215" s="21"/>
      <c r="L215" s="21"/>
    </row>
    <row r="216" spans="1:12" x14ac:dyDescent="0.25">
      <c r="A216" s="15"/>
      <c r="B216" s="25" t="s">
        <v>9</v>
      </c>
      <c r="C216" s="50" t="s">
        <v>32</v>
      </c>
      <c r="D216" s="31">
        <v>26.5</v>
      </c>
      <c r="E216" s="21">
        <f>ROUND(E211*D216,2)</f>
        <v>107.91</v>
      </c>
      <c r="F216" s="21"/>
      <c r="G216" s="47"/>
      <c r="H216" s="21"/>
      <c r="I216" s="21"/>
      <c r="J216" s="21"/>
      <c r="K216" s="21"/>
      <c r="L216" s="21"/>
    </row>
    <row r="217" spans="1:12" x14ac:dyDescent="0.25">
      <c r="A217" s="15"/>
      <c r="B217" s="17"/>
      <c r="C217" s="31"/>
      <c r="D217" s="31"/>
      <c r="E217" s="39"/>
      <c r="F217" s="21"/>
      <c r="G217" s="21"/>
      <c r="H217" s="21"/>
      <c r="I217" s="21"/>
      <c r="J217" s="21"/>
      <c r="K217" s="21"/>
      <c r="L217" s="21"/>
    </row>
    <row r="218" spans="1:12" x14ac:dyDescent="0.25">
      <c r="A218" s="15"/>
      <c r="B218" s="17"/>
      <c r="C218" s="31"/>
      <c r="D218" s="31"/>
      <c r="E218" s="39"/>
      <c r="F218" s="21"/>
      <c r="G218" s="21"/>
      <c r="H218" s="21"/>
      <c r="I218" s="21"/>
      <c r="J218" s="21"/>
      <c r="K218" s="21"/>
      <c r="L218" s="21"/>
    </row>
    <row r="219" spans="1:12" s="2" customFormat="1" x14ac:dyDescent="0.25">
      <c r="A219" s="15">
        <v>7</v>
      </c>
      <c r="B219" s="25" t="s">
        <v>128</v>
      </c>
      <c r="C219" s="49" t="s">
        <v>37</v>
      </c>
      <c r="D219" s="21"/>
      <c r="E219" s="21">
        <f>E210</f>
        <v>407.2</v>
      </c>
      <c r="F219" s="21"/>
      <c r="G219" s="21"/>
      <c r="H219" s="21"/>
      <c r="I219" s="21"/>
      <c r="J219" s="21"/>
      <c r="K219" s="21"/>
      <c r="L219" s="21"/>
    </row>
    <row r="220" spans="1:12" s="2" customFormat="1" x14ac:dyDescent="0.25">
      <c r="A220" s="15"/>
      <c r="B220" s="25"/>
      <c r="C220" s="58" t="s">
        <v>38</v>
      </c>
      <c r="D220" s="47"/>
      <c r="E220" s="51">
        <f>E219/100</f>
        <v>4.0720000000000001</v>
      </c>
      <c r="F220" s="21"/>
      <c r="G220" s="21"/>
      <c r="H220" s="21"/>
      <c r="I220" s="21"/>
      <c r="J220" s="21"/>
      <c r="K220" s="21"/>
      <c r="L220" s="21"/>
    </row>
    <row r="221" spans="1:12" s="2" customFormat="1" x14ac:dyDescent="0.25">
      <c r="A221" s="15"/>
      <c r="B221" s="42" t="s">
        <v>68</v>
      </c>
      <c r="C221" s="16" t="s">
        <v>29</v>
      </c>
      <c r="D221" s="21">
        <v>15.73</v>
      </c>
      <c r="E221" s="21">
        <f>ROUND(E220*D221,2)</f>
        <v>64.05</v>
      </c>
      <c r="F221" s="21"/>
      <c r="G221" s="21"/>
      <c r="H221" s="21"/>
      <c r="I221" s="21"/>
      <c r="J221" s="21"/>
      <c r="K221" s="21"/>
      <c r="L221" s="21"/>
    </row>
    <row r="222" spans="1:12" s="2" customFormat="1" x14ac:dyDescent="0.25">
      <c r="A222" s="15"/>
      <c r="B222" s="41" t="s">
        <v>129</v>
      </c>
      <c r="C222" s="50" t="s">
        <v>41</v>
      </c>
      <c r="D222" s="21">
        <v>0.09</v>
      </c>
      <c r="E222" s="21">
        <f>ROUND(E220*D222,2)</f>
        <v>0.37</v>
      </c>
      <c r="F222" s="21"/>
      <c r="G222" s="21"/>
      <c r="H222" s="21"/>
      <c r="I222" s="21"/>
      <c r="J222" s="21"/>
      <c r="K222" s="21"/>
      <c r="L222" s="21"/>
    </row>
    <row r="223" spans="1:12" s="2" customFormat="1" x14ac:dyDescent="0.25">
      <c r="A223" s="15"/>
      <c r="B223" s="41" t="s">
        <v>130</v>
      </c>
      <c r="C223" s="50" t="s">
        <v>37</v>
      </c>
      <c r="D223" s="21">
        <v>113</v>
      </c>
      <c r="E223" s="21">
        <f>D223*E220</f>
        <v>460.13600000000002</v>
      </c>
      <c r="F223" s="21"/>
      <c r="G223" s="47"/>
      <c r="H223" s="21"/>
      <c r="I223" s="21"/>
      <c r="J223" s="21"/>
      <c r="K223" s="21"/>
      <c r="L223" s="21"/>
    </row>
    <row r="224" spans="1:12" s="2" customFormat="1" x14ac:dyDescent="0.25">
      <c r="A224" s="15"/>
      <c r="B224" s="41" t="s">
        <v>131</v>
      </c>
      <c r="C224" s="50" t="s">
        <v>37</v>
      </c>
      <c r="D224" s="31">
        <v>115</v>
      </c>
      <c r="E224" s="21">
        <f>ROUND(E220*D224,2)</f>
        <v>468.28</v>
      </c>
      <c r="F224" s="21"/>
      <c r="G224" s="47"/>
      <c r="H224" s="21"/>
      <c r="I224" s="21"/>
      <c r="J224" s="21"/>
      <c r="K224" s="21"/>
      <c r="L224" s="21"/>
    </row>
    <row r="225" spans="1:12" s="2" customFormat="1" x14ac:dyDescent="0.25">
      <c r="A225" s="15"/>
      <c r="B225" s="25" t="s">
        <v>115</v>
      </c>
      <c r="C225" s="50" t="s">
        <v>35</v>
      </c>
      <c r="D225" s="31">
        <v>29.94</v>
      </c>
      <c r="E225" s="21">
        <f>ROUND(E220*D225,2)</f>
        <v>121.92</v>
      </c>
      <c r="F225" s="21"/>
      <c r="G225" s="47"/>
      <c r="H225" s="21"/>
      <c r="I225" s="21"/>
      <c r="J225" s="21"/>
      <c r="K225" s="21"/>
      <c r="L225" s="21"/>
    </row>
    <row r="226" spans="1:12" s="2" customFormat="1" x14ac:dyDescent="0.25">
      <c r="A226" s="15"/>
      <c r="B226" s="25"/>
      <c r="C226" s="50"/>
      <c r="D226" s="31"/>
      <c r="E226" s="21"/>
      <c r="F226" s="21"/>
      <c r="G226" s="47"/>
      <c r="H226" s="21"/>
      <c r="I226" s="21"/>
      <c r="J226" s="21"/>
      <c r="K226" s="21"/>
      <c r="L226" s="21"/>
    </row>
    <row r="227" spans="1:12" x14ac:dyDescent="0.25">
      <c r="A227" s="15"/>
      <c r="B227" s="24"/>
      <c r="C227" s="21"/>
      <c r="D227" s="31"/>
      <c r="E227" s="39"/>
      <c r="F227" s="21"/>
      <c r="G227" s="21"/>
      <c r="H227" s="21"/>
      <c r="I227" s="21"/>
      <c r="J227" s="21"/>
      <c r="K227" s="21"/>
      <c r="L227" s="21"/>
    </row>
    <row r="228" spans="1:12" s="2" customFormat="1" x14ac:dyDescent="0.25">
      <c r="A228" s="45"/>
      <c r="B228" s="33" t="s">
        <v>132</v>
      </c>
      <c r="C228" s="49" t="s">
        <v>30</v>
      </c>
      <c r="D228" s="21"/>
      <c r="E228" s="21">
        <v>2.8</v>
      </c>
      <c r="F228" s="21"/>
      <c r="G228" s="21"/>
      <c r="H228" s="21"/>
      <c r="I228" s="21"/>
      <c r="J228" s="21"/>
      <c r="K228" s="21"/>
      <c r="L228" s="21"/>
    </row>
    <row r="229" spans="1:12" s="2" customFormat="1" x14ac:dyDescent="0.25">
      <c r="A229" s="15"/>
      <c r="B229" s="17"/>
      <c r="C229" s="58" t="s">
        <v>36</v>
      </c>
      <c r="D229" s="47"/>
      <c r="E229" s="51">
        <f>E228/100</f>
        <v>2.7999999999999997E-2</v>
      </c>
      <c r="F229" s="21"/>
      <c r="G229" s="21"/>
      <c r="H229" s="21"/>
      <c r="I229" s="21"/>
      <c r="J229" s="21"/>
      <c r="K229" s="21"/>
      <c r="L229" s="21"/>
    </row>
    <row r="230" spans="1:12" s="2" customFormat="1" x14ac:dyDescent="0.25">
      <c r="A230" s="45"/>
      <c r="B230" s="42" t="s">
        <v>68</v>
      </c>
      <c r="C230" s="16" t="s">
        <v>29</v>
      </c>
      <c r="D230" s="21">
        <v>854</v>
      </c>
      <c r="E230" s="21">
        <f>E229*D230</f>
        <v>23.911999999999999</v>
      </c>
      <c r="F230" s="21"/>
      <c r="G230" s="21"/>
      <c r="H230" s="21"/>
      <c r="I230" s="21"/>
      <c r="J230" s="21"/>
      <c r="K230" s="21"/>
      <c r="L230" s="21"/>
    </row>
    <row r="231" spans="1:12" s="2" customFormat="1" x14ac:dyDescent="0.25">
      <c r="A231" s="45"/>
      <c r="B231" s="41" t="s">
        <v>0</v>
      </c>
      <c r="C231" s="50" t="s">
        <v>32</v>
      </c>
      <c r="D231" s="21">
        <v>106</v>
      </c>
      <c r="E231" s="21">
        <f>E229*D231</f>
        <v>2.9679999999999995</v>
      </c>
      <c r="F231" s="21"/>
      <c r="G231" s="21"/>
      <c r="H231" s="21"/>
      <c r="I231" s="21"/>
      <c r="J231" s="21"/>
      <c r="K231" s="21"/>
      <c r="L231" s="21"/>
    </row>
    <row r="232" spans="1:12" x14ac:dyDescent="0.25">
      <c r="A232" s="15"/>
      <c r="B232" s="17" t="s">
        <v>88</v>
      </c>
      <c r="C232" s="21" t="s">
        <v>35</v>
      </c>
      <c r="D232" s="21" t="s">
        <v>90</v>
      </c>
      <c r="E232" s="48">
        <v>18.8</v>
      </c>
      <c r="F232" s="39"/>
      <c r="G232" s="21"/>
      <c r="H232" s="21"/>
      <c r="I232" s="21"/>
      <c r="J232" s="21"/>
      <c r="K232" s="21"/>
      <c r="L232" s="21"/>
    </row>
    <row r="233" spans="1:12" x14ac:dyDescent="0.25">
      <c r="A233" s="15"/>
      <c r="B233" s="17" t="s">
        <v>89</v>
      </c>
      <c r="C233" s="21" t="s">
        <v>35</v>
      </c>
      <c r="D233" s="21" t="s">
        <v>90</v>
      </c>
      <c r="E233" s="21">
        <v>323.2</v>
      </c>
      <c r="F233" s="39"/>
      <c r="G233" s="21"/>
      <c r="H233" s="21"/>
      <c r="I233" s="21"/>
      <c r="J233" s="21"/>
      <c r="K233" s="21"/>
      <c r="L233" s="21"/>
    </row>
    <row r="234" spans="1:12" s="2" customFormat="1" x14ac:dyDescent="0.25">
      <c r="A234" s="45"/>
      <c r="B234" s="17" t="s">
        <v>96</v>
      </c>
      <c r="C234" s="50" t="s">
        <v>35</v>
      </c>
      <c r="D234" s="21">
        <v>250</v>
      </c>
      <c r="E234" s="21">
        <f>D234*E229</f>
        <v>6.9999999999999991</v>
      </c>
      <c r="F234" s="21"/>
      <c r="G234" s="47"/>
      <c r="H234" s="21"/>
      <c r="I234" s="21"/>
      <c r="J234" s="21"/>
      <c r="K234" s="21"/>
      <c r="L234" s="21"/>
    </row>
    <row r="235" spans="1:12" s="2" customFormat="1" x14ac:dyDescent="0.25">
      <c r="A235" s="15"/>
      <c r="B235" s="17" t="s">
        <v>133</v>
      </c>
      <c r="C235" s="50" t="s">
        <v>30</v>
      </c>
      <c r="D235" s="21">
        <v>101.5</v>
      </c>
      <c r="E235" s="21">
        <f>E229*D235</f>
        <v>2.8419999999999996</v>
      </c>
      <c r="F235" s="21"/>
      <c r="G235" s="47"/>
      <c r="H235" s="21"/>
      <c r="I235" s="21"/>
      <c r="J235" s="21"/>
      <c r="K235" s="21"/>
      <c r="L235" s="21"/>
    </row>
    <row r="236" spans="1:12" s="2" customFormat="1" x14ac:dyDescent="0.25">
      <c r="A236" s="20"/>
      <c r="B236" s="33" t="s">
        <v>134</v>
      </c>
      <c r="C236" s="50" t="s">
        <v>30</v>
      </c>
      <c r="D236" s="21">
        <v>1.83</v>
      </c>
      <c r="E236" s="21">
        <f>E229*D236</f>
        <v>5.1239999999999994E-2</v>
      </c>
      <c r="F236" s="21"/>
      <c r="G236" s="47"/>
      <c r="H236" s="21"/>
      <c r="I236" s="21"/>
      <c r="J236" s="21"/>
      <c r="K236" s="21"/>
      <c r="L236" s="21"/>
    </row>
    <row r="237" spans="1:12" s="2" customFormat="1" x14ac:dyDescent="0.25">
      <c r="A237" s="45"/>
      <c r="B237" s="17" t="s">
        <v>135</v>
      </c>
      <c r="C237" s="50" t="s">
        <v>37</v>
      </c>
      <c r="D237" s="21">
        <v>140</v>
      </c>
      <c r="E237" s="21">
        <f>E229*D237</f>
        <v>3.9199999999999995</v>
      </c>
      <c r="F237" s="21"/>
      <c r="G237" s="47"/>
      <c r="H237" s="21"/>
      <c r="I237" s="21"/>
      <c r="J237" s="21"/>
      <c r="K237" s="21"/>
      <c r="L237" s="21"/>
    </row>
    <row r="238" spans="1:12" s="2" customFormat="1" x14ac:dyDescent="0.25">
      <c r="A238" s="45"/>
      <c r="B238" s="17" t="s">
        <v>9</v>
      </c>
      <c r="C238" s="49" t="s">
        <v>32</v>
      </c>
      <c r="D238" s="21">
        <v>74</v>
      </c>
      <c r="E238" s="21">
        <f>E229*D238</f>
        <v>2.0719999999999996</v>
      </c>
      <c r="F238" s="21"/>
      <c r="G238" s="47"/>
      <c r="H238" s="21"/>
      <c r="I238" s="21"/>
      <c r="J238" s="21"/>
      <c r="K238" s="21"/>
      <c r="L238" s="21"/>
    </row>
    <row r="239" spans="1:12" s="2" customFormat="1" x14ac:dyDescent="0.25">
      <c r="A239" s="45"/>
      <c r="B239" s="17"/>
      <c r="C239" s="49"/>
      <c r="D239" s="21"/>
      <c r="E239" s="21"/>
      <c r="F239" s="21"/>
      <c r="G239" s="47"/>
      <c r="H239" s="21"/>
      <c r="I239" s="21"/>
      <c r="J239" s="21"/>
      <c r="K239" s="21"/>
      <c r="L239" s="21"/>
    </row>
    <row r="240" spans="1:12" ht="38.25" x14ac:dyDescent="0.25">
      <c r="A240" s="15">
        <v>11</v>
      </c>
      <c r="B240" s="25" t="s">
        <v>23</v>
      </c>
      <c r="C240" s="21" t="s">
        <v>30</v>
      </c>
      <c r="D240" s="21"/>
      <c r="E240" s="21">
        <v>1000</v>
      </c>
      <c r="F240" s="21"/>
      <c r="G240" s="21"/>
      <c r="H240" s="21"/>
      <c r="I240" s="21"/>
      <c r="J240" s="21"/>
      <c r="K240" s="21"/>
      <c r="L240" s="21"/>
    </row>
    <row r="241" spans="1:12" x14ac:dyDescent="0.25">
      <c r="A241" s="15"/>
      <c r="B241" s="59"/>
      <c r="C241" s="31" t="s">
        <v>28</v>
      </c>
      <c r="D241" s="31"/>
      <c r="E241" s="38">
        <f>E240/1000</f>
        <v>1</v>
      </c>
      <c r="F241" s="21"/>
      <c r="G241" s="21"/>
      <c r="H241" s="21"/>
      <c r="I241" s="21"/>
      <c r="J241" s="21"/>
      <c r="K241" s="21"/>
      <c r="L241" s="21"/>
    </row>
    <row r="242" spans="1:12" x14ac:dyDescent="0.25">
      <c r="A242" s="15"/>
      <c r="B242" s="33" t="s">
        <v>68</v>
      </c>
      <c r="C242" s="31" t="s">
        <v>29</v>
      </c>
      <c r="D242" s="21">
        <v>7.25</v>
      </c>
      <c r="E242" s="48">
        <f>D242*E241</f>
        <v>7.25</v>
      </c>
      <c r="F242" s="21"/>
      <c r="G242" s="21"/>
      <c r="H242" s="21"/>
      <c r="I242" s="21"/>
      <c r="J242" s="21"/>
      <c r="K242" s="21"/>
      <c r="L242" s="21"/>
    </row>
    <row r="243" spans="1:12" x14ac:dyDescent="0.25">
      <c r="A243" s="15"/>
      <c r="B243" s="33" t="s">
        <v>84</v>
      </c>
      <c r="C243" s="31" t="s">
        <v>41</v>
      </c>
      <c r="D243" s="21">
        <v>16.2</v>
      </c>
      <c r="E243" s="48">
        <f>D243*E241</f>
        <v>16.2</v>
      </c>
      <c r="F243" s="21"/>
      <c r="G243" s="21"/>
      <c r="H243" s="21"/>
      <c r="I243" s="21"/>
      <c r="J243" s="21"/>
      <c r="K243" s="21"/>
      <c r="L243" s="21"/>
    </row>
    <row r="244" spans="1:12" x14ac:dyDescent="0.25">
      <c r="A244" s="15"/>
      <c r="B244" s="33" t="s">
        <v>0</v>
      </c>
      <c r="C244" s="21" t="s">
        <v>32</v>
      </c>
      <c r="D244" s="21">
        <v>1.35</v>
      </c>
      <c r="E244" s="21">
        <f>D244*E241</f>
        <v>1.35</v>
      </c>
      <c r="F244" s="21"/>
      <c r="G244" s="21"/>
      <c r="H244" s="21"/>
      <c r="I244" s="21"/>
      <c r="J244" s="21"/>
      <c r="K244" s="21"/>
      <c r="L244" s="21"/>
    </row>
    <row r="245" spans="1:12" x14ac:dyDescent="0.25">
      <c r="A245" s="15"/>
      <c r="B245" s="20" t="s">
        <v>103</v>
      </c>
      <c r="C245" s="21" t="s">
        <v>30</v>
      </c>
      <c r="D245" s="21">
        <v>0.04</v>
      </c>
      <c r="E245" s="39">
        <f>D245*E241</f>
        <v>0.04</v>
      </c>
      <c r="F245" s="21"/>
      <c r="G245" s="21"/>
      <c r="H245" s="21"/>
      <c r="I245" s="21"/>
      <c r="J245" s="21"/>
      <c r="K245" s="21"/>
      <c r="L245" s="21"/>
    </row>
    <row r="246" spans="1:12" x14ac:dyDescent="0.25">
      <c r="A246" s="15"/>
      <c r="B246" s="17"/>
      <c r="C246" s="31"/>
      <c r="D246" s="31"/>
      <c r="E246" s="39"/>
      <c r="F246" s="21"/>
      <c r="G246" s="21"/>
      <c r="H246" s="21"/>
      <c r="I246" s="21"/>
      <c r="J246" s="21"/>
      <c r="K246" s="21"/>
      <c r="L246" s="21"/>
    </row>
    <row r="247" spans="1:12" x14ac:dyDescent="0.25">
      <c r="A247" s="15"/>
      <c r="B247" s="17"/>
      <c r="C247" s="21"/>
      <c r="D247" s="21"/>
      <c r="E247" s="39"/>
      <c r="F247" s="21"/>
      <c r="G247" s="21"/>
      <c r="H247" s="21"/>
      <c r="I247" s="21"/>
      <c r="J247" s="21"/>
      <c r="K247" s="21"/>
      <c r="L247" s="21"/>
    </row>
    <row r="248" spans="1:12" x14ac:dyDescent="0.25">
      <c r="A248" s="15"/>
      <c r="B248" s="17"/>
      <c r="C248" s="31"/>
      <c r="D248" s="21"/>
      <c r="E248" s="39"/>
      <c r="F248" s="21"/>
      <c r="G248" s="21"/>
      <c r="H248" s="21"/>
      <c r="I248" s="21"/>
      <c r="J248" s="21"/>
      <c r="K248" s="21"/>
      <c r="L248" s="21"/>
    </row>
    <row r="249" spans="1:12" x14ac:dyDescent="0.25">
      <c r="A249" s="15">
        <v>13</v>
      </c>
      <c r="B249" s="33" t="s">
        <v>136</v>
      </c>
      <c r="C249" s="21" t="s">
        <v>30</v>
      </c>
      <c r="D249" s="31"/>
      <c r="E249" s="31">
        <f>E240</f>
        <v>1000</v>
      </c>
      <c r="F249" s="21"/>
      <c r="G249" s="21"/>
      <c r="H249" s="21"/>
      <c r="I249" s="21"/>
      <c r="J249" s="21"/>
      <c r="K249" s="21"/>
      <c r="L249" s="21"/>
    </row>
    <row r="250" spans="1:12" x14ac:dyDescent="0.25">
      <c r="A250" s="15"/>
      <c r="B250" s="33"/>
      <c r="C250" s="21" t="s">
        <v>28</v>
      </c>
      <c r="D250" s="31"/>
      <c r="E250" s="38">
        <f>E249/1000</f>
        <v>1</v>
      </c>
      <c r="F250" s="21"/>
      <c r="G250" s="21"/>
      <c r="H250" s="21"/>
      <c r="I250" s="21"/>
      <c r="J250" s="21"/>
      <c r="K250" s="21"/>
      <c r="L250" s="21"/>
    </row>
    <row r="251" spans="1:12" x14ac:dyDescent="0.25">
      <c r="A251" s="15"/>
      <c r="B251" s="33" t="s">
        <v>68</v>
      </c>
      <c r="C251" s="31" t="s">
        <v>29</v>
      </c>
      <c r="D251" s="31">
        <v>6.17</v>
      </c>
      <c r="E251" s="21">
        <f>E250*D251</f>
        <v>6.17</v>
      </c>
      <c r="F251" s="21"/>
      <c r="G251" s="21"/>
      <c r="H251" s="21"/>
      <c r="I251" s="21"/>
      <c r="J251" s="21"/>
      <c r="K251" s="21"/>
      <c r="L251" s="21"/>
    </row>
    <row r="252" spans="1:12" x14ac:dyDescent="0.25">
      <c r="A252" s="15"/>
      <c r="B252" s="33" t="s">
        <v>84</v>
      </c>
      <c r="C252" s="31" t="s">
        <v>41</v>
      </c>
      <c r="D252" s="31">
        <v>13.8</v>
      </c>
      <c r="E252" s="21">
        <f>E250*D252</f>
        <v>13.8</v>
      </c>
      <c r="F252" s="21"/>
      <c r="G252" s="21"/>
      <c r="H252" s="21"/>
      <c r="I252" s="21"/>
      <c r="J252" s="21"/>
      <c r="K252" s="21"/>
      <c r="L252" s="21"/>
    </row>
    <row r="253" spans="1:12" x14ac:dyDescent="0.25">
      <c r="A253" s="15"/>
      <c r="B253" s="33" t="s">
        <v>170</v>
      </c>
      <c r="C253" s="31" t="s">
        <v>30</v>
      </c>
      <c r="D253" s="31"/>
      <c r="E253" s="21">
        <v>1000</v>
      </c>
      <c r="F253" s="21"/>
      <c r="G253" s="47"/>
      <c r="H253" s="21"/>
      <c r="I253" s="21"/>
      <c r="J253" s="21"/>
      <c r="K253" s="21"/>
      <c r="L253" s="21"/>
    </row>
    <row r="254" spans="1:12" x14ac:dyDescent="0.25">
      <c r="A254" s="15"/>
      <c r="B254" s="17"/>
      <c r="C254" s="31"/>
      <c r="D254" s="31"/>
      <c r="E254" s="21"/>
      <c r="F254" s="21"/>
      <c r="G254" s="21"/>
      <c r="H254" s="21"/>
      <c r="I254" s="21"/>
      <c r="J254" s="21"/>
      <c r="K254" s="21"/>
      <c r="L254" s="21"/>
    </row>
    <row r="255" spans="1:12" ht="25.5" x14ac:dyDescent="0.25">
      <c r="A255" s="15">
        <v>14</v>
      </c>
      <c r="B255" s="19" t="s">
        <v>67</v>
      </c>
      <c r="C255" s="21" t="s">
        <v>30</v>
      </c>
      <c r="D255" s="31"/>
      <c r="E255" s="21">
        <f>E240</f>
        <v>1000</v>
      </c>
      <c r="F255" s="21"/>
      <c r="G255" s="21"/>
      <c r="H255" s="21"/>
      <c r="I255" s="21"/>
      <c r="J255" s="21"/>
      <c r="K255" s="21"/>
      <c r="L255" s="21"/>
    </row>
    <row r="256" spans="1:12" x14ac:dyDescent="0.25">
      <c r="A256" s="15"/>
      <c r="B256" s="22"/>
      <c r="C256" s="21" t="s">
        <v>28</v>
      </c>
      <c r="D256" s="31"/>
      <c r="E256" s="39">
        <v>1</v>
      </c>
      <c r="F256" s="21"/>
      <c r="G256" s="21"/>
      <c r="H256" s="21"/>
      <c r="I256" s="21"/>
      <c r="J256" s="21"/>
      <c r="K256" s="21"/>
      <c r="L256" s="21"/>
    </row>
    <row r="257" spans="1:12" x14ac:dyDescent="0.25">
      <c r="A257" s="15"/>
      <c r="B257" s="33" t="s">
        <v>83</v>
      </c>
      <c r="C257" s="31" t="s">
        <v>41</v>
      </c>
      <c r="D257" s="31">
        <v>10.5</v>
      </c>
      <c r="E257" s="39">
        <f>ROUND(E256*D257,2)</f>
        <v>10.5</v>
      </c>
      <c r="F257" s="21"/>
      <c r="G257" s="21"/>
      <c r="H257" s="21"/>
      <c r="I257" s="21"/>
      <c r="J257" s="21"/>
      <c r="K257" s="21"/>
      <c r="L257" s="21"/>
    </row>
    <row r="258" spans="1:12" x14ac:dyDescent="0.25">
      <c r="A258" s="15"/>
      <c r="B258" s="42" t="s">
        <v>137</v>
      </c>
      <c r="C258" s="31" t="s">
        <v>41</v>
      </c>
      <c r="D258" s="31">
        <f>6*1.85</f>
        <v>11.100000000000001</v>
      </c>
      <c r="E258" s="39">
        <f>ROUND(E256*D258,2)</f>
        <v>11.1</v>
      </c>
      <c r="F258" s="21"/>
      <c r="G258" s="21"/>
      <c r="H258" s="21"/>
      <c r="I258" s="21"/>
      <c r="J258" s="21"/>
      <c r="K258" s="21"/>
      <c r="L258" s="21"/>
    </row>
    <row r="259" spans="1:12" x14ac:dyDescent="0.25">
      <c r="A259" s="15"/>
      <c r="B259" s="33" t="s">
        <v>87</v>
      </c>
      <c r="C259" s="31" t="s">
        <v>41</v>
      </c>
      <c r="D259" s="31">
        <f>6*1.85</f>
        <v>11.100000000000001</v>
      </c>
      <c r="E259" s="39">
        <f>ROUND(E256*D259,2)</f>
        <v>11.1</v>
      </c>
      <c r="F259" s="21"/>
      <c r="G259" s="21"/>
      <c r="H259" s="21"/>
      <c r="I259" s="21"/>
      <c r="J259" s="21"/>
      <c r="K259" s="21"/>
      <c r="L259" s="21"/>
    </row>
    <row r="260" spans="1:12" x14ac:dyDescent="0.25">
      <c r="A260" s="15"/>
      <c r="B260" s="17"/>
      <c r="C260" s="21"/>
      <c r="D260" s="31"/>
      <c r="E260" s="39"/>
      <c r="F260" s="21"/>
      <c r="G260" s="21"/>
      <c r="H260" s="21"/>
      <c r="I260" s="21"/>
      <c r="J260" s="21"/>
      <c r="K260" s="21"/>
      <c r="L260" s="21"/>
    </row>
    <row r="261" spans="1:12" x14ac:dyDescent="0.25">
      <c r="A261" s="15"/>
      <c r="B261" s="12" t="s">
        <v>47</v>
      </c>
      <c r="C261" s="21"/>
      <c r="D261" s="31"/>
      <c r="E261" s="39"/>
      <c r="F261" s="21"/>
      <c r="G261" s="21"/>
      <c r="H261" s="21"/>
      <c r="I261" s="21"/>
      <c r="J261" s="21"/>
      <c r="K261" s="21"/>
      <c r="L261" s="21"/>
    </row>
    <row r="262" spans="1:12" x14ac:dyDescent="0.25">
      <c r="A262" s="15"/>
      <c r="B262" s="12"/>
      <c r="C262" s="21"/>
      <c r="D262" s="31"/>
      <c r="E262" s="39"/>
      <c r="F262" s="21"/>
      <c r="G262" s="21"/>
      <c r="H262" s="21"/>
      <c r="I262" s="21"/>
      <c r="J262" s="21"/>
      <c r="K262" s="21"/>
      <c r="L262" s="21"/>
    </row>
    <row r="263" spans="1:12" x14ac:dyDescent="0.25">
      <c r="A263" s="45">
        <v>1</v>
      </c>
      <c r="B263" s="25" t="s">
        <v>77</v>
      </c>
      <c r="C263" s="21" t="s">
        <v>39</v>
      </c>
      <c r="D263" s="21"/>
      <c r="E263" s="39">
        <v>24</v>
      </c>
      <c r="F263" s="21"/>
      <c r="G263" s="21"/>
      <c r="H263" s="21"/>
      <c r="I263" s="21"/>
      <c r="J263" s="21"/>
      <c r="K263" s="21"/>
      <c r="L263" s="21"/>
    </row>
    <row r="264" spans="1:12" x14ac:dyDescent="0.25">
      <c r="A264" s="15"/>
      <c r="B264" s="33" t="s">
        <v>68</v>
      </c>
      <c r="C264" s="31" t="s">
        <v>29</v>
      </c>
      <c r="D264" s="21">
        <v>0.65</v>
      </c>
      <c r="E264" s="39">
        <f>ROUND(E263*D264,2)</f>
        <v>15.6</v>
      </c>
      <c r="F264" s="21"/>
      <c r="G264" s="21"/>
      <c r="H264" s="21"/>
      <c r="I264" s="21"/>
      <c r="J264" s="21"/>
      <c r="K264" s="21"/>
      <c r="L264" s="21"/>
    </row>
    <row r="265" spans="1:12" x14ac:dyDescent="0.25">
      <c r="A265" s="15"/>
      <c r="B265" s="17" t="s">
        <v>104</v>
      </c>
      <c r="C265" s="31" t="s">
        <v>30</v>
      </c>
      <c r="D265" s="21">
        <v>0.03</v>
      </c>
      <c r="E265" s="39">
        <f>ROUND(E263*D265,2)</f>
        <v>0.72</v>
      </c>
      <c r="F265" s="21"/>
      <c r="G265" s="21"/>
      <c r="H265" s="21"/>
      <c r="I265" s="21"/>
      <c r="J265" s="21"/>
      <c r="K265" s="21"/>
      <c r="L265" s="21"/>
    </row>
    <row r="266" spans="1:12" x14ac:dyDescent="0.25">
      <c r="A266" s="45"/>
      <c r="B266" s="25" t="s">
        <v>98</v>
      </c>
      <c r="C266" s="31" t="s">
        <v>39</v>
      </c>
      <c r="D266" s="21">
        <v>1</v>
      </c>
      <c r="E266" s="39">
        <f>ROUND(E263*D266,2)</f>
        <v>24</v>
      </c>
      <c r="F266" s="21"/>
      <c r="G266" s="21"/>
      <c r="H266" s="21"/>
      <c r="I266" s="21"/>
      <c r="J266" s="21"/>
      <c r="K266" s="21"/>
      <c r="L266" s="21"/>
    </row>
    <row r="267" spans="1:12" x14ac:dyDescent="0.25">
      <c r="A267" s="45"/>
      <c r="B267" s="25"/>
      <c r="C267" s="31"/>
      <c r="D267" s="21"/>
      <c r="E267" s="39"/>
      <c r="F267" s="21"/>
      <c r="G267" s="21"/>
      <c r="H267" s="21"/>
      <c r="I267" s="21"/>
      <c r="J267" s="21"/>
      <c r="K267" s="21"/>
      <c r="L267" s="21"/>
    </row>
    <row r="268" spans="1:12" ht="25.5" x14ac:dyDescent="0.25">
      <c r="A268" s="15">
        <v>2</v>
      </c>
      <c r="B268" s="17" t="s">
        <v>43</v>
      </c>
      <c r="C268" s="21" t="s">
        <v>39</v>
      </c>
      <c r="D268" s="31"/>
      <c r="E268" s="21">
        <v>12</v>
      </c>
      <c r="F268" s="21"/>
      <c r="G268" s="21"/>
      <c r="H268" s="21"/>
      <c r="I268" s="21"/>
      <c r="J268" s="21"/>
      <c r="K268" s="21"/>
      <c r="L268" s="21"/>
    </row>
    <row r="269" spans="1:12" x14ac:dyDescent="0.25">
      <c r="A269" s="15"/>
      <c r="B269" s="33" t="s">
        <v>68</v>
      </c>
      <c r="C269" s="31" t="s">
        <v>29</v>
      </c>
      <c r="D269" s="31">
        <v>9.27</v>
      </c>
      <c r="E269" s="39">
        <f>ROUND(E268*D269,2)</f>
        <v>111.24</v>
      </c>
      <c r="F269" s="21"/>
      <c r="G269" s="21"/>
      <c r="H269" s="21"/>
      <c r="I269" s="21"/>
      <c r="J269" s="21"/>
      <c r="K269" s="21"/>
      <c r="L269" s="21"/>
    </row>
    <row r="270" spans="1:12" x14ac:dyDescent="0.25">
      <c r="A270" s="15"/>
      <c r="B270" s="42" t="s">
        <v>80</v>
      </c>
      <c r="C270" s="31" t="s">
        <v>41</v>
      </c>
      <c r="D270" s="31">
        <v>1.38</v>
      </c>
      <c r="E270" s="39">
        <f>ROUND(E268*D270,2)</f>
        <v>16.559999999999999</v>
      </c>
      <c r="F270" s="21"/>
      <c r="G270" s="21"/>
      <c r="H270" s="21"/>
      <c r="I270" s="21"/>
      <c r="J270" s="21"/>
      <c r="K270" s="21"/>
      <c r="L270" s="21"/>
    </row>
    <row r="271" spans="1:12" x14ac:dyDescent="0.25">
      <c r="A271" s="15"/>
      <c r="B271" s="33" t="s">
        <v>81</v>
      </c>
      <c r="C271" s="31" t="s">
        <v>41</v>
      </c>
      <c r="D271" s="31">
        <v>1.58</v>
      </c>
      <c r="E271" s="39">
        <f>ROUND(E268*D271,2)</f>
        <v>18.96</v>
      </c>
      <c r="F271" s="21"/>
      <c r="G271" s="21"/>
      <c r="H271" s="21"/>
      <c r="I271" s="21"/>
      <c r="J271" s="21"/>
      <c r="K271" s="21"/>
      <c r="L271" s="21"/>
    </row>
    <row r="272" spans="1:12" x14ac:dyDescent="0.25">
      <c r="A272" s="15"/>
      <c r="B272" s="33" t="s">
        <v>0</v>
      </c>
      <c r="C272" s="21" t="s">
        <v>32</v>
      </c>
      <c r="D272" s="31">
        <v>0.06</v>
      </c>
      <c r="E272" s="39">
        <f>ROUND(E268*D272,2)</f>
        <v>0.72</v>
      </c>
      <c r="F272" s="21"/>
      <c r="G272" s="21"/>
      <c r="H272" s="21"/>
      <c r="I272" s="21"/>
      <c r="J272" s="21"/>
      <c r="K272" s="21"/>
      <c r="L272" s="21"/>
    </row>
    <row r="273" spans="1:13" x14ac:dyDescent="0.25">
      <c r="A273" s="15"/>
      <c r="B273" s="33" t="s">
        <v>9</v>
      </c>
      <c r="C273" s="21" t="s">
        <v>32</v>
      </c>
      <c r="D273" s="31">
        <v>35</v>
      </c>
      <c r="E273" s="39">
        <f>ROUND(E268*D273,2)</f>
        <v>420</v>
      </c>
      <c r="F273" s="21"/>
      <c r="G273" s="21"/>
      <c r="H273" s="21"/>
      <c r="I273" s="21"/>
      <c r="J273" s="21"/>
      <c r="K273" s="21"/>
      <c r="L273" s="21"/>
    </row>
    <row r="274" spans="1:13" x14ac:dyDescent="0.25">
      <c r="A274" s="15">
        <v>3</v>
      </c>
      <c r="B274" s="17" t="s">
        <v>91</v>
      </c>
      <c r="C274" s="21" t="s">
        <v>39</v>
      </c>
      <c r="D274" s="21" t="s">
        <v>90</v>
      </c>
      <c r="E274" s="21">
        <v>12</v>
      </c>
      <c r="F274" s="21"/>
      <c r="G274" s="21"/>
      <c r="H274" s="21"/>
      <c r="I274" s="21"/>
      <c r="J274" s="21"/>
      <c r="K274" s="21"/>
      <c r="L274" s="21"/>
    </row>
    <row r="275" spans="1:13" x14ac:dyDescent="0.25">
      <c r="A275" s="15"/>
      <c r="B275" s="17"/>
      <c r="C275" s="21"/>
      <c r="D275" s="31"/>
      <c r="E275" s="39"/>
      <c r="F275" s="21"/>
      <c r="G275" s="21"/>
      <c r="H275" s="21"/>
      <c r="I275" s="21"/>
      <c r="J275" s="21"/>
      <c r="K275" s="21"/>
      <c r="L275" s="21"/>
    </row>
    <row r="276" spans="1:13" x14ac:dyDescent="0.25">
      <c r="A276" s="15"/>
      <c r="B276" s="24"/>
      <c r="C276" s="21"/>
      <c r="D276" s="21"/>
      <c r="E276" s="39"/>
      <c r="F276" s="21"/>
      <c r="G276" s="21"/>
      <c r="H276" s="21"/>
      <c r="I276" s="21"/>
      <c r="J276" s="21"/>
      <c r="K276" s="21"/>
      <c r="L276" s="21"/>
    </row>
    <row r="277" spans="1:13" ht="25.5" x14ac:dyDescent="0.25">
      <c r="A277" s="62"/>
      <c r="B277" s="91" t="s">
        <v>75</v>
      </c>
      <c r="C277" s="60" t="s">
        <v>30</v>
      </c>
      <c r="D277" s="48"/>
      <c r="E277" s="48">
        <v>28.5</v>
      </c>
      <c r="F277" s="48"/>
      <c r="G277" s="48"/>
      <c r="H277" s="48"/>
      <c r="I277" s="48"/>
      <c r="J277" s="48"/>
      <c r="K277" s="48"/>
      <c r="L277" s="48"/>
      <c r="M277" s="63"/>
    </row>
    <row r="278" spans="1:13" x14ac:dyDescent="0.25">
      <c r="A278" s="62"/>
      <c r="B278" s="91"/>
      <c r="C278" s="49" t="s">
        <v>36</v>
      </c>
      <c r="D278" s="21"/>
      <c r="E278" s="39">
        <f>E277/100</f>
        <v>0.28499999999999998</v>
      </c>
      <c r="F278" s="48"/>
      <c r="G278" s="48"/>
      <c r="H278" s="48"/>
      <c r="I278" s="48"/>
      <c r="J278" s="48"/>
      <c r="K278" s="48"/>
      <c r="L278" s="48"/>
      <c r="M278" s="63"/>
    </row>
    <row r="279" spans="1:13" x14ac:dyDescent="0.25">
      <c r="A279" s="60"/>
      <c r="B279" s="61" t="s">
        <v>68</v>
      </c>
      <c r="C279" s="16" t="s">
        <v>29</v>
      </c>
      <c r="D279" s="21">
        <v>187</v>
      </c>
      <c r="E279" s="21">
        <f>D279*E278</f>
        <v>53.294999999999995</v>
      </c>
      <c r="F279" s="48"/>
      <c r="G279" s="48"/>
      <c r="H279" s="48"/>
      <c r="I279" s="48"/>
      <c r="J279" s="48"/>
      <c r="K279" s="48"/>
      <c r="L279" s="48"/>
      <c r="M279" s="63"/>
    </row>
    <row r="280" spans="1:13" x14ac:dyDescent="0.25">
      <c r="A280" s="60"/>
      <c r="B280" s="91" t="s">
        <v>0</v>
      </c>
      <c r="C280" s="50" t="s">
        <v>32</v>
      </c>
      <c r="D280" s="21">
        <v>77</v>
      </c>
      <c r="E280" s="21">
        <f>D280*E278</f>
        <v>21.944999999999997</v>
      </c>
      <c r="F280" s="48"/>
      <c r="G280" s="48"/>
      <c r="H280" s="48"/>
      <c r="I280" s="48"/>
      <c r="J280" s="65"/>
      <c r="K280" s="48"/>
      <c r="L280" s="48"/>
      <c r="M280" s="63"/>
    </row>
    <row r="281" spans="1:13" x14ac:dyDescent="0.25">
      <c r="A281" s="60"/>
      <c r="B281" s="61" t="s">
        <v>88</v>
      </c>
      <c r="C281" s="49" t="s">
        <v>35</v>
      </c>
      <c r="D281" s="39" t="s">
        <v>90</v>
      </c>
      <c r="E281" s="21">
        <v>264.45</v>
      </c>
      <c r="F281" s="39"/>
      <c r="G281" s="48"/>
      <c r="H281" s="48"/>
      <c r="I281" s="48"/>
      <c r="J281" s="65"/>
      <c r="K281" s="48"/>
      <c r="L281" s="48"/>
    </row>
    <row r="282" spans="1:13" x14ac:dyDescent="0.25">
      <c r="A282" s="60"/>
      <c r="B282" s="61" t="s">
        <v>138</v>
      </c>
      <c r="C282" s="49" t="s">
        <v>35</v>
      </c>
      <c r="D282" s="39" t="s">
        <v>90</v>
      </c>
      <c r="E282" s="21">
        <v>4123.82</v>
      </c>
      <c r="F282" s="39"/>
      <c r="G282" s="48"/>
      <c r="H282" s="48"/>
      <c r="I282" s="48"/>
      <c r="J282" s="65"/>
      <c r="K282" s="48"/>
      <c r="L282" s="48"/>
    </row>
    <row r="283" spans="1:13" x14ac:dyDescent="0.25">
      <c r="A283" s="60"/>
      <c r="B283" s="61" t="s">
        <v>74</v>
      </c>
      <c r="C283" s="49" t="s">
        <v>30</v>
      </c>
      <c r="D283" s="21">
        <v>101.5</v>
      </c>
      <c r="E283" s="21">
        <f>D283*E278</f>
        <v>28.927499999999998</v>
      </c>
      <c r="F283" s="48"/>
      <c r="G283" s="48"/>
      <c r="H283" s="48"/>
      <c r="I283" s="48"/>
      <c r="J283" s="65"/>
      <c r="K283" s="48"/>
      <c r="L283" s="48"/>
      <c r="M283" s="63"/>
    </row>
    <row r="284" spans="1:13" x14ac:dyDescent="0.25">
      <c r="A284" s="60"/>
      <c r="B284" s="61" t="s">
        <v>139</v>
      </c>
      <c r="C284" s="50" t="s">
        <v>30</v>
      </c>
      <c r="D284" s="21">
        <v>0.08</v>
      </c>
      <c r="E284" s="21">
        <f>D284*E278</f>
        <v>2.2799999999999997E-2</v>
      </c>
      <c r="F284" s="48"/>
      <c r="G284" s="48"/>
      <c r="H284" s="48"/>
      <c r="I284" s="48"/>
      <c r="J284" s="65"/>
      <c r="K284" s="48"/>
      <c r="L284" s="48"/>
      <c r="M284" s="63"/>
    </row>
    <row r="285" spans="1:13" x14ac:dyDescent="0.25">
      <c r="A285" s="60"/>
      <c r="B285" s="61" t="s">
        <v>140</v>
      </c>
      <c r="C285" s="87" t="s">
        <v>37</v>
      </c>
      <c r="D285" s="47">
        <v>7.54</v>
      </c>
      <c r="E285" s="21">
        <f>D285*E278</f>
        <v>2.1488999999999998</v>
      </c>
      <c r="F285" s="48"/>
      <c r="G285" s="48"/>
      <c r="H285" s="48"/>
      <c r="I285" s="48"/>
      <c r="J285" s="65"/>
      <c r="K285" s="48"/>
      <c r="L285" s="48"/>
      <c r="M285" s="63"/>
    </row>
    <row r="286" spans="1:13" x14ac:dyDescent="0.25">
      <c r="A286" s="60"/>
      <c r="B286" s="66" t="s">
        <v>9</v>
      </c>
      <c r="C286" s="49" t="s">
        <v>32</v>
      </c>
      <c r="D286" s="21">
        <v>7</v>
      </c>
      <c r="E286" s="21">
        <f>E278*D286</f>
        <v>1.9949999999999999</v>
      </c>
      <c r="F286" s="48"/>
      <c r="G286" s="68"/>
      <c r="H286" s="48"/>
      <c r="I286" s="48"/>
      <c r="J286" s="48"/>
      <c r="K286" s="48"/>
      <c r="L286" s="48"/>
      <c r="M286" s="63"/>
    </row>
    <row r="287" spans="1:13" s="2" customFormat="1" x14ac:dyDescent="0.25">
      <c r="A287" s="15"/>
      <c r="B287" s="25"/>
      <c r="C287" s="49"/>
      <c r="D287" s="21"/>
      <c r="E287" s="21"/>
      <c r="F287" s="21"/>
      <c r="G287" s="48"/>
      <c r="H287" s="21"/>
      <c r="I287" s="21"/>
      <c r="J287" s="21"/>
      <c r="K287" s="21"/>
      <c r="L287" s="48"/>
    </row>
    <row r="288" spans="1:13" x14ac:dyDescent="0.25">
      <c r="A288" s="15"/>
      <c r="B288" s="12" t="s">
        <v>48</v>
      </c>
      <c r="C288" s="31"/>
      <c r="D288" s="21"/>
      <c r="E288" s="39"/>
      <c r="F288" s="21"/>
      <c r="G288" s="21"/>
      <c r="H288" s="21"/>
      <c r="I288" s="21"/>
      <c r="J288" s="21"/>
      <c r="K288" s="21"/>
      <c r="L288" s="21"/>
    </row>
    <row r="289" spans="1:13" x14ac:dyDescent="0.25">
      <c r="A289" s="15"/>
      <c r="B289" s="12"/>
      <c r="C289" s="31"/>
      <c r="D289" s="21"/>
      <c r="E289" s="39"/>
      <c r="F289" s="21"/>
      <c r="G289" s="21"/>
      <c r="H289" s="21"/>
      <c r="I289" s="21"/>
      <c r="J289" s="21"/>
      <c r="K289" s="21"/>
      <c r="L289" s="21"/>
    </row>
    <row r="290" spans="1:13" x14ac:dyDescent="0.25">
      <c r="A290" s="15"/>
      <c r="B290" s="17"/>
      <c r="C290" s="31"/>
      <c r="D290" s="31"/>
      <c r="E290" s="39"/>
      <c r="F290" s="21"/>
      <c r="G290" s="21"/>
      <c r="H290" s="21"/>
      <c r="I290" s="21"/>
      <c r="J290" s="21"/>
      <c r="K290" s="21"/>
      <c r="L290" s="21"/>
    </row>
    <row r="291" spans="1:13" s="2" customFormat="1" x14ac:dyDescent="0.25">
      <c r="A291" s="15">
        <v>1</v>
      </c>
      <c r="B291" s="17" t="s">
        <v>141</v>
      </c>
      <c r="C291" s="49" t="s">
        <v>34</v>
      </c>
      <c r="D291" s="31"/>
      <c r="E291" s="31">
        <v>40.28</v>
      </c>
      <c r="F291" s="21"/>
      <c r="G291" s="21"/>
      <c r="H291" s="21"/>
      <c r="I291" s="21"/>
      <c r="J291" s="21"/>
      <c r="K291" s="21"/>
      <c r="L291" s="21"/>
      <c r="M291" s="18"/>
    </row>
    <row r="292" spans="1:13" s="2" customFormat="1" x14ac:dyDescent="0.25">
      <c r="A292" s="15"/>
      <c r="B292" s="42" t="s">
        <v>68</v>
      </c>
      <c r="C292" s="16" t="s">
        <v>29</v>
      </c>
      <c r="D292" s="21">
        <v>0.89</v>
      </c>
      <c r="E292" s="21">
        <f>ROUND(E291*D292,2)</f>
        <v>35.85</v>
      </c>
      <c r="F292" s="21"/>
      <c r="G292" s="21"/>
      <c r="H292" s="21"/>
      <c r="I292" s="21"/>
      <c r="J292" s="21"/>
      <c r="K292" s="21"/>
      <c r="L292" s="21"/>
    </row>
    <row r="293" spans="1:13" s="2" customFormat="1" x14ac:dyDescent="0.25">
      <c r="A293" s="15"/>
      <c r="B293" s="41" t="s">
        <v>0</v>
      </c>
      <c r="C293" s="50" t="s">
        <v>32</v>
      </c>
      <c r="D293" s="21">
        <v>0.37</v>
      </c>
      <c r="E293" s="21">
        <f>ROUND(E291*D293,2)</f>
        <v>14.9</v>
      </c>
      <c r="F293" s="21"/>
      <c r="G293" s="21"/>
      <c r="H293" s="21"/>
      <c r="I293" s="21"/>
      <c r="J293" s="21"/>
      <c r="K293" s="21"/>
      <c r="L293" s="21"/>
    </row>
    <row r="294" spans="1:13" s="2" customFormat="1" x14ac:dyDescent="0.25">
      <c r="A294" s="15"/>
      <c r="B294" s="17" t="s">
        <v>102</v>
      </c>
      <c r="C294" s="50" t="s">
        <v>30</v>
      </c>
      <c r="D294" s="21">
        <v>1.1499999999999999</v>
      </c>
      <c r="E294" s="21">
        <f>ROUND(E291*D294,2)</f>
        <v>46.32</v>
      </c>
      <c r="F294" s="21"/>
      <c r="G294" s="47"/>
      <c r="H294" s="21"/>
      <c r="I294" s="21"/>
      <c r="J294" s="21"/>
      <c r="K294" s="21"/>
      <c r="L294" s="21"/>
    </row>
    <row r="295" spans="1:13" s="2" customFormat="1" x14ac:dyDescent="0.25">
      <c r="A295" s="15"/>
      <c r="B295" s="17" t="s">
        <v>9</v>
      </c>
      <c r="C295" s="50" t="s">
        <v>32</v>
      </c>
      <c r="D295" s="21">
        <v>0.02</v>
      </c>
      <c r="E295" s="21">
        <f>E291*D295</f>
        <v>0.80560000000000009</v>
      </c>
      <c r="F295" s="21"/>
      <c r="G295" s="47"/>
      <c r="H295" s="21"/>
      <c r="I295" s="21"/>
      <c r="J295" s="21"/>
      <c r="K295" s="21"/>
      <c r="L295" s="21"/>
    </row>
    <row r="296" spans="1:13" s="2" customFormat="1" x14ac:dyDescent="0.25">
      <c r="A296" s="15"/>
      <c r="B296" s="17"/>
      <c r="C296" s="50"/>
      <c r="D296" s="31"/>
      <c r="E296" s="21"/>
      <c r="F296" s="21"/>
      <c r="G296" s="48"/>
      <c r="H296" s="21"/>
      <c r="I296" s="21"/>
      <c r="J296" s="21"/>
      <c r="K296" s="21"/>
      <c r="L296" s="48"/>
    </row>
    <row r="297" spans="1:13" x14ac:dyDescent="0.25">
      <c r="A297" s="15"/>
      <c r="B297" s="24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3" ht="25.5" x14ac:dyDescent="0.25">
      <c r="A298" s="62"/>
      <c r="B298" s="91" t="s">
        <v>66</v>
      </c>
      <c r="C298" s="60" t="s">
        <v>30</v>
      </c>
      <c r="D298" s="48"/>
      <c r="E298" s="48">
        <v>24</v>
      </c>
      <c r="F298" s="48"/>
      <c r="G298" s="48"/>
      <c r="H298" s="48"/>
      <c r="I298" s="48"/>
      <c r="J298" s="48"/>
      <c r="K298" s="48"/>
      <c r="L298" s="48"/>
      <c r="M298" s="63"/>
    </row>
    <row r="299" spans="1:13" x14ac:dyDescent="0.25">
      <c r="A299" s="62"/>
      <c r="B299" s="91"/>
      <c r="C299" s="49" t="s">
        <v>36</v>
      </c>
      <c r="D299" s="21"/>
      <c r="E299" s="39">
        <f>E298/100</f>
        <v>0.24</v>
      </c>
      <c r="F299" s="48"/>
      <c r="G299" s="48"/>
      <c r="H299" s="48"/>
      <c r="I299" s="48"/>
      <c r="J299" s="48"/>
      <c r="K299" s="48"/>
      <c r="L299" s="48"/>
      <c r="M299" s="63"/>
    </row>
    <row r="300" spans="1:13" x14ac:dyDescent="0.25">
      <c r="A300" s="60"/>
      <c r="B300" s="61" t="s">
        <v>68</v>
      </c>
      <c r="C300" s="16" t="s">
        <v>29</v>
      </c>
      <c r="D300" s="21">
        <v>187</v>
      </c>
      <c r="E300" s="21">
        <f>D300*E299</f>
        <v>44.879999999999995</v>
      </c>
      <c r="F300" s="48"/>
      <c r="G300" s="48"/>
      <c r="H300" s="48"/>
      <c r="I300" s="48"/>
      <c r="J300" s="48"/>
      <c r="K300" s="48"/>
      <c r="L300" s="48"/>
      <c r="M300" s="63"/>
    </row>
    <row r="301" spans="1:13" x14ac:dyDescent="0.25">
      <c r="A301" s="60"/>
      <c r="B301" s="91" t="s">
        <v>0</v>
      </c>
      <c r="C301" s="50" t="s">
        <v>32</v>
      </c>
      <c r="D301" s="21">
        <v>77</v>
      </c>
      <c r="E301" s="21">
        <f>D301*E299</f>
        <v>18.48</v>
      </c>
      <c r="F301" s="48"/>
      <c r="G301" s="48"/>
      <c r="H301" s="48"/>
      <c r="I301" s="48"/>
      <c r="J301" s="65"/>
      <c r="K301" s="48"/>
      <c r="L301" s="48"/>
      <c r="M301" s="63"/>
    </row>
    <row r="302" spans="1:13" x14ac:dyDescent="0.25">
      <c r="A302" s="60"/>
      <c r="B302" s="61" t="s">
        <v>88</v>
      </c>
      <c r="C302" s="49" t="s">
        <v>35</v>
      </c>
      <c r="D302" s="39" t="s">
        <v>90</v>
      </c>
      <c r="E302" s="21">
        <v>122</v>
      </c>
      <c r="F302" s="39"/>
      <c r="G302" s="48"/>
      <c r="H302" s="48"/>
      <c r="I302" s="48"/>
      <c r="J302" s="65"/>
      <c r="K302" s="48"/>
      <c r="L302" s="48"/>
    </row>
    <row r="303" spans="1:13" x14ac:dyDescent="0.25">
      <c r="A303" s="60"/>
      <c r="B303" s="61" t="s">
        <v>138</v>
      </c>
      <c r="C303" s="49" t="s">
        <v>35</v>
      </c>
      <c r="D303" s="39" t="s">
        <v>90</v>
      </c>
      <c r="E303" s="21">
        <v>3211.26</v>
      </c>
      <c r="F303" s="39"/>
      <c r="G303" s="48"/>
      <c r="H303" s="48"/>
      <c r="I303" s="48"/>
      <c r="J303" s="65"/>
      <c r="K303" s="48"/>
      <c r="L303" s="48"/>
    </row>
    <row r="304" spans="1:13" x14ac:dyDescent="0.25">
      <c r="A304" s="60"/>
      <c r="B304" s="61" t="s">
        <v>74</v>
      </c>
      <c r="C304" s="49" t="s">
        <v>30</v>
      </c>
      <c r="D304" s="21">
        <v>101.5</v>
      </c>
      <c r="E304" s="21">
        <f>D304*E299</f>
        <v>24.36</v>
      </c>
      <c r="F304" s="48"/>
      <c r="G304" s="48"/>
      <c r="H304" s="48"/>
      <c r="I304" s="48"/>
      <c r="J304" s="65"/>
      <c r="K304" s="48"/>
      <c r="L304" s="48"/>
      <c r="M304" s="63"/>
    </row>
    <row r="305" spans="1:13" x14ac:dyDescent="0.25">
      <c r="A305" s="60"/>
      <c r="B305" s="61" t="s">
        <v>139</v>
      </c>
      <c r="C305" s="50" t="s">
        <v>30</v>
      </c>
      <c r="D305" s="21">
        <v>0.08</v>
      </c>
      <c r="E305" s="21">
        <f>D305*E299</f>
        <v>1.9199999999999998E-2</v>
      </c>
      <c r="F305" s="48"/>
      <c r="G305" s="48"/>
      <c r="H305" s="48"/>
      <c r="I305" s="48"/>
      <c r="J305" s="65"/>
      <c r="K305" s="48"/>
      <c r="L305" s="48"/>
      <c r="M305" s="63"/>
    </row>
    <row r="306" spans="1:13" x14ac:dyDescent="0.25">
      <c r="A306" s="60"/>
      <c r="B306" s="61" t="s">
        <v>140</v>
      </c>
      <c r="C306" s="87" t="s">
        <v>37</v>
      </c>
      <c r="D306" s="47">
        <v>7.54</v>
      </c>
      <c r="E306" s="21">
        <f>D306*E299</f>
        <v>1.8095999999999999</v>
      </c>
      <c r="F306" s="48"/>
      <c r="G306" s="48"/>
      <c r="H306" s="48"/>
      <c r="I306" s="48"/>
      <c r="J306" s="65"/>
      <c r="K306" s="48"/>
      <c r="L306" s="48"/>
      <c r="M306" s="63"/>
    </row>
    <row r="307" spans="1:13" x14ac:dyDescent="0.25">
      <c r="A307" s="60"/>
      <c r="B307" s="66" t="s">
        <v>9</v>
      </c>
      <c r="C307" s="49" t="s">
        <v>32</v>
      </c>
      <c r="D307" s="21">
        <v>7</v>
      </c>
      <c r="E307" s="21">
        <f>E299*D307</f>
        <v>1.68</v>
      </c>
      <c r="F307" s="48"/>
      <c r="G307" s="68"/>
      <c r="H307" s="48"/>
      <c r="I307" s="48"/>
      <c r="J307" s="48"/>
      <c r="K307" s="48"/>
      <c r="L307" s="48"/>
      <c r="M307" s="63"/>
    </row>
    <row r="308" spans="1:13" s="2" customFormat="1" x14ac:dyDescent="0.25">
      <c r="A308" s="15"/>
      <c r="B308" s="25"/>
      <c r="C308" s="49"/>
      <c r="D308" s="21"/>
      <c r="E308" s="21"/>
      <c r="F308" s="21"/>
      <c r="G308" s="48"/>
      <c r="H308" s="21"/>
      <c r="I308" s="21"/>
      <c r="J308" s="21"/>
      <c r="K308" s="21"/>
      <c r="L308" s="48"/>
    </row>
    <row r="309" spans="1:13" x14ac:dyDescent="0.25">
      <c r="A309" s="45"/>
      <c r="B309" s="17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3" s="2" customFormat="1" x14ac:dyDescent="0.25">
      <c r="A310" s="45">
        <v>4</v>
      </c>
      <c r="B310" s="17" t="s">
        <v>15</v>
      </c>
      <c r="C310" s="49" t="s">
        <v>106</v>
      </c>
      <c r="D310" s="21"/>
      <c r="E310" s="21">
        <v>23</v>
      </c>
      <c r="F310" s="21"/>
      <c r="G310" s="21"/>
      <c r="H310" s="21"/>
      <c r="I310" s="21"/>
      <c r="J310" s="21"/>
      <c r="K310" s="21"/>
      <c r="L310" s="21"/>
    </row>
    <row r="311" spans="1:13" x14ac:dyDescent="0.25">
      <c r="A311" s="60"/>
      <c r="B311" s="92"/>
      <c r="C311" s="15" t="s">
        <v>40</v>
      </c>
      <c r="D311" s="64"/>
      <c r="E311" s="88">
        <f>E310/100</f>
        <v>0.23</v>
      </c>
      <c r="F311" s="56"/>
      <c r="G311" s="21"/>
      <c r="H311" s="56"/>
      <c r="I311" s="21"/>
      <c r="J311" s="56"/>
      <c r="K311" s="21"/>
      <c r="L311" s="48"/>
    </row>
    <row r="312" spans="1:13" x14ac:dyDescent="0.25">
      <c r="A312" s="60"/>
      <c r="B312" s="61" t="s">
        <v>68</v>
      </c>
      <c r="C312" s="60" t="s">
        <v>29</v>
      </c>
      <c r="D312" s="21">
        <v>253</v>
      </c>
      <c r="E312" s="64">
        <f>E311*D312</f>
        <v>58.190000000000005</v>
      </c>
      <c r="F312" s="56"/>
      <c r="G312" s="21"/>
      <c r="H312" s="48"/>
      <c r="I312" s="21"/>
      <c r="J312" s="56"/>
      <c r="K312" s="21"/>
      <c r="L312" s="48"/>
    </row>
    <row r="313" spans="1:13" x14ac:dyDescent="0.25">
      <c r="A313" s="60"/>
      <c r="B313" s="92" t="s">
        <v>0</v>
      </c>
      <c r="C313" s="15" t="s">
        <v>32</v>
      </c>
      <c r="D313" s="21">
        <v>15.8</v>
      </c>
      <c r="E313" s="64">
        <f>E311*D313</f>
        <v>3.6340000000000003</v>
      </c>
      <c r="F313" s="56"/>
      <c r="G313" s="21"/>
      <c r="H313" s="56"/>
      <c r="I313" s="21"/>
      <c r="J313" s="65"/>
      <c r="K313" s="21"/>
      <c r="L313" s="48"/>
    </row>
    <row r="314" spans="1:13" x14ac:dyDescent="0.25">
      <c r="A314" s="60"/>
      <c r="B314" s="92" t="s">
        <v>142</v>
      </c>
      <c r="C314" s="15" t="s">
        <v>35</v>
      </c>
      <c r="D314" s="21">
        <f>740/1.2</f>
        <v>616.66666666666674</v>
      </c>
      <c r="E314" s="64">
        <f>D314*E311</f>
        <v>141.83333333333334</v>
      </c>
      <c r="F314" s="21"/>
      <c r="G314" s="48"/>
      <c r="H314" s="56"/>
      <c r="I314" s="21"/>
      <c r="J314" s="65"/>
      <c r="K314" s="21"/>
      <c r="L314" s="48"/>
    </row>
    <row r="315" spans="1:13" x14ac:dyDescent="0.25">
      <c r="A315" s="60"/>
      <c r="B315" s="61" t="s">
        <v>143</v>
      </c>
      <c r="C315" s="60" t="s">
        <v>35</v>
      </c>
      <c r="D315" s="21">
        <v>410</v>
      </c>
      <c r="E315" s="64">
        <f>E311*D315</f>
        <v>94.3</v>
      </c>
      <c r="F315" s="48"/>
      <c r="G315" s="48"/>
      <c r="H315" s="56"/>
      <c r="I315" s="21"/>
      <c r="J315" s="65"/>
      <c r="K315" s="21"/>
      <c r="L315" s="48"/>
    </row>
    <row r="316" spans="1:13" x14ac:dyDescent="0.25">
      <c r="A316" s="60"/>
      <c r="B316" s="61" t="s">
        <v>144</v>
      </c>
      <c r="C316" s="60" t="s">
        <v>35</v>
      </c>
      <c r="D316" s="21">
        <v>414</v>
      </c>
      <c r="E316" s="64">
        <f>E311*D316</f>
        <v>95.22</v>
      </c>
      <c r="F316" s="48"/>
      <c r="G316" s="48"/>
      <c r="H316" s="56"/>
      <c r="I316" s="21"/>
      <c r="J316" s="65"/>
      <c r="K316" s="21"/>
      <c r="L316" s="48"/>
    </row>
    <row r="317" spans="1:13" x14ac:dyDescent="0.25">
      <c r="A317" s="60"/>
      <c r="B317" s="66" t="s">
        <v>9</v>
      </c>
      <c r="C317" s="67" t="s">
        <v>32</v>
      </c>
      <c r="D317" s="21">
        <v>161</v>
      </c>
      <c r="E317" s="64">
        <f>E311*D317</f>
        <v>37.03</v>
      </c>
      <c r="F317" s="48"/>
      <c r="G317" s="68"/>
      <c r="H317" s="56"/>
      <c r="I317" s="21"/>
      <c r="J317" s="65"/>
      <c r="K317" s="21"/>
      <c r="L317" s="48"/>
    </row>
    <row r="318" spans="1:13" x14ac:dyDescent="0.25">
      <c r="A318" s="60"/>
      <c r="B318" s="66"/>
      <c r="C318" s="67"/>
      <c r="D318" s="21"/>
      <c r="E318" s="64"/>
      <c r="F318" s="48"/>
      <c r="G318" s="68"/>
      <c r="H318" s="56"/>
      <c r="I318" s="21"/>
      <c r="J318" s="65"/>
      <c r="K318" s="21"/>
      <c r="L318" s="48"/>
    </row>
    <row r="319" spans="1:13" ht="38.25" x14ac:dyDescent="0.25">
      <c r="A319" s="15">
        <v>6</v>
      </c>
      <c r="B319" s="19" t="s">
        <v>105</v>
      </c>
      <c r="C319" s="31" t="s">
        <v>37</v>
      </c>
      <c r="D319" s="31"/>
      <c r="E319" s="31">
        <v>255</v>
      </c>
      <c r="F319" s="21"/>
      <c r="G319" s="21"/>
      <c r="H319" s="21"/>
      <c r="I319" s="21"/>
      <c r="J319" s="21"/>
      <c r="K319" s="21"/>
      <c r="L319" s="21"/>
    </row>
    <row r="320" spans="1:13" x14ac:dyDescent="0.25">
      <c r="A320" s="15"/>
      <c r="B320" s="33"/>
      <c r="C320" s="49" t="s">
        <v>33</v>
      </c>
      <c r="D320" s="31"/>
      <c r="E320" s="38">
        <f>E319/1000</f>
        <v>0.255</v>
      </c>
      <c r="F320" s="21"/>
      <c r="G320" s="21"/>
      <c r="H320" s="21"/>
      <c r="I320" s="21"/>
      <c r="J320" s="21"/>
      <c r="K320" s="21"/>
      <c r="L320" s="21"/>
    </row>
    <row r="321" spans="1:12" x14ac:dyDescent="0.25">
      <c r="A321" s="15"/>
      <c r="B321" s="42" t="s">
        <v>68</v>
      </c>
      <c r="C321" s="16" t="s">
        <v>29</v>
      </c>
      <c r="D321" s="21">
        <f>37.5+6*0.07</f>
        <v>37.92</v>
      </c>
      <c r="E321" s="21">
        <f>D321*E320</f>
        <v>9.6696000000000009</v>
      </c>
      <c r="F321" s="21"/>
      <c r="G321" s="21"/>
      <c r="H321" s="21"/>
      <c r="I321" s="21"/>
      <c r="J321" s="21"/>
      <c r="K321" s="21"/>
      <c r="L321" s="21"/>
    </row>
    <row r="322" spans="1:12" x14ac:dyDescent="0.25">
      <c r="A322" s="15"/>
      <c r="B322" s="27" t="s">
        <v>16</v>
      </c>
      <c r="C322" s="49" t="s">
        <v>41</v>
      </c>
      <c r="D322" s="21">
        <v>3.02</v>
      </c>
      <c r="E322" s="21">
        <f>D322*E320</f>
        <v>0.77010000000000001</v>
      </c>
      <c r="F322" s="21"/>
      <c r="G322" s="21"/>
      <c r="H322" s="21"/>
      <c r="I322" s="21"/>
      <c r="J322" s="21"/>
      <c r="K322" s="21"/>
      <c r="L322" s="21"/>
    </row>
    <row r="323" spans="1:12" x14ac:dyDescent="0.25">
      <c r="A323" s="15"/>
      <c r="B323" s="28" t="s">
        <v>86</v>
      </c>
      <c r="C323" s="49" t="s">
        <v>41</v>
      </c>
      <c r="D323" s="21">
        <v>3.7</v>
      </c>
      <c r="E323" s="21">
        <f>D323*E320</f>
        <v>0.94350000000000012</v>
      </c>
      <c r="F323" s="21"/>
      <c r="G323" s="21"/>
      <c r="H323" s="21"/>
      <c r="I323" s="21"/>
      <c r="J323" s="21"/>
      <c r="K323" s="21"/>
      <c r="L323" s="21"/>
    </row>
    <row r="324" spans="1:12" x14ac:dyDescent="0.25">
      <c r="A324" s="15"/>
      <c r="B324" s="28" t="s">
        <v>85</v>
      </c>
      <c r="C324" s="49" t="s">
        <v>41</v>
      </c>
      <c r="D324" s="21">
        <v>11.1</v>
      </c>
      <c r="E324" s="21">
        <f>D324*E320</f>
        <v>2.8304999999999998</v>
      </c>
      <c r="F324" s="21"/>
      <c r="G324" s="21"/>
      <c r="H324" s="21"/>
      <c r="I324" s="21"/>
      <c r="J324" s="21"/>
      <c r="K324" s="21"/>
      <c r="L324" s="21"/>
    </row>
    <row r="325" spans="1:12" x14ac:dyDescent="0.25">
      <c r="A325" s="15"/>
      <c r="B325" s="41" t="s">
        <v>0</v>
      </c>
      <c r="C325" s="49" t="s">
        <v>32</v>
      </c>
      <c r="D325" s="21">
        <v>2.2999999999999998</v>
      </c>
      <c r="E325" s="21">
        <f>D325*E320</f>
        <v>0.58649999999999991</v>
      </c>
      <c r="F325" s="21"/>
      <c r="G325" s="21"/>
      <c r="H325" s="21"/>
      <c r="I325" s="21"/>
      <c r="J325" s="21"/>
      <c r="K325" s="21"/>
      <c r="L325" s="21"/>
    </row>
    <row r="326" spans="1:12" x14ac:dyDescent="0.25">
      <c r="A326" s="15"/>
      <c r="B326" s="19" t="s">
        <v>17</v>
      </c>
      <c r="C326" s="15" t="s">
        <v>31</v>
      </c>
      <c r="D326" s="21">
        <f>97.4+6*12.1</f>
        <v>170</v>
      </c>
      <c r="E326" s="21">
        <f>D326*E320</f>
        <v>43.35</v>
      </c>
      <c r="F326" s="21"/>
      <c r="G326" s="47"/>
      <c r="H326" s="21"/>
      <c r="I326" s="21"/>
      <c r="J326" s="21"/>
      <c r="K326" s="21"/>
      <c r="L326" s="21"/>
    </row>
    <row r="327" spans="1:12" x14ac:dyDescent="0.25">
      <c r="A327" s="15"/>
      <c r="B327" s="27" t="s">
        <v>9</v>
      </c>
      <c r="C327" s="49" t="s">
        <v>32</v>
      </c>
      <c r="D327" s="21">
        <f>14.5+6*0.2</f>
        <v>15.7</v>
      </c>
      <c r="E327" s="21">
        <f>D327*E320</f>
        <v>4.0034999999999998</v>
      </c>
      <c r="F327" s="21"/>
      <c r="G327" s="47"/>
      <c r="H327" s="21"/>
      <c r="I327" s="21"/>
      <c r="J327" s="21"/>
      <c r="K327" s="21"/>
      <c r="L327" s="21"/>
    </row>
    <row r="328" spans="1:12" x14ac:dyDescent="0.25">
      <c r="A328" s="15"/>
      <c r="B328" s="17"/>
      <c r="C328" s="31"/>
      <c r="D328" s="31"/>
      <c r="E328" s="21"/>
      <c r="F328" s="21"/>
      <c r="G328" s="21"/>
      <c r="H328" s="21"/>
      <c r="I328" s="21"/>
      <c r="J328" s="21"/>
      <c r="K328" s="21"/>
      <c r="L328" s="21"/>
    </row>
    <row r="329" spans="1:12" x14ac:dyDescent="0.25">
      <c r="A329" s="15">
        <v>7</v>
      </c>
      <c r="B329" s="17" t="s">
        <v>18</v>
      </c>
      <c r="C329" s="21" t="s">
        <v>37</v>
      </c>
      <c r="D329" s="21"/>
      <c r="E329" s="21">
        <v>48</v>
      </c>
      <c r="F329" s="21"/>
      <c r="G329" s="21"/>
      <c r="H329" s="21"/>
      <c r="I329" s="21"/>
      <c r="J329" s="21"/>
      <c r="K329" s="21"/>
      <c r="L329" s="21"/>
    </row>
    <row r="330" spans="1:12" x14ac:dyDescent="0.25">
      <c r="A330" s="15"/>
      <c r="B330" s="33"/>
      <c r="C330" s="21" t="s">
        <v>38</v>
      </c>
      <c r="D330" s="21"/>
      <c r="E330" s="39">
        <f>E329/100</f>
        <v>0.48</v>
      </c>
      <c r="F330" s="21"/>
      <c r="G330" s="21"/>
      <c r="H330" s="21"/>
      <c r="I330" s="21"/>
      <c r="J330" s="21"/>
      <c r="K330" s="21"/>
      <c r="L330" s="21"/>
    </row>
    <row r="331" spans="1:12" x14ac:dyDescent="0.25">
      <c r="A331" s="15"/>
      <c r="B331" s="33" t="s">
        <v>68</v>
      </c>
      <c r="C331" s="31" t="s">
        <v>29</v>
      </c>
      <c r="D331" s="21">
        <v>14.4</v>
      </c>
      <c r="E331" s="21">
        <f>ROUND(E330*D331,2)</f>
        <v>6.91</v>
      </c>
      <c r="F331" s="21"/>
      <c r="G331" s="21"/>
      <c r="H331" s="21"/>
      <c r="I331" s="21"/>
      <c r="J331" s="21"/>
      <c r="K331" s="21"/>
      <c r="L331" s="21"/>
    </row>
    <row r="332" spans="1:12" x14ac:dyDescent="0.25">
      <c r="A332" s="15"/>
      <c r="B332" s="33" t="s">
        <v>100</v>
      </c>
      <c r="C332" s="31" t="s">
        <v>31</v>
      </c>
      <c r="D332" s="31">
        <v>7.14</v>
      </c>
      <c r="E332" s="21">
        <f>ROUND(E330*D332,2)</f>
        <v>3.43</v>
      </c>
      <c r="F332" s="21"/>
      <c r="G332" s="21"/>
      <c r="H332" s="21"/>
      <c r="I332" s="21"/>
      <c r="J332" s="21"/>
      <c r="K332" s="21"/>
      <c r="L332" s="21"/>
    </row>
    <row r="333" spans="1:12" x14ac:dyDescent="0.25">
      <c r="A333" s="15"/>
      <c r="B333" s="33" t="s">
        <v>92</v>
      </c>
      <c r="C333" s="31" t="s">
        <v>31</v>
      </c>
      <c r="D333" s="31">
        <v>0.06</v>
      </c>
      <c r="E333" s="21">
        <f>ROUND(E330*D333,2)</f>
        <v>0.03</v>
      </c>
      <c r="F333" s="21"/>
      <c r="G333" s="21"/>
      <c r="H333" s="21"/>
      <c r="I333" s="21"/>
      <c r="J333" s="21"/>
      <c r="K333" s="21"/>
      <c r="L333" s="21"/>
    </row>
    <row r="334" spans="1:12" x14ac:dyDescent="0.25">
      <c r="A334" s="15"/>
      <c r="B334" s="33" t="s">
        <v>145</v>
      </c>
      <c r="C334" s="31" t="s">
        <v>30</v>
      </c>
      <c r="D334" s="31">
        <v>0.5</v>
      </c>
      <c r="E334" s="21">
        <f>D334*E330</f>
        <v>0.24</v>
      </c>
      <c r="F334" s="21"/>
      <c r="G334" s="21"/>
      <c r="H334" s="21"/>
      <c r="I334" s="21"/>
      <c r="J334" s="21"/>
      <c r="K334" s="21"/>
      <c r="L334" s="21"/>
    </row>
    <row r="335" spans="1:12" x14ac:dyDescent="0.25">
      <c r="A335" s="15"/>
      <c r="B335" s="17"/>
      <c r="C335" s="31"/>
      <c r="D335" s="31"/>
      <c r="E335" s="21"/>
      <c r="F335" s="21"/>
      <c r="G335" s="21"/>
      <c r="H335" s="21"/>
      <c r="I335" s="21"/>
      <c r="J335" s="21"/>
      <c r="K335" s="21"/>
      <c r="L335" s="21"/>
    </row>
    <row r="336" spans="1:12" x14ac:dyDescent="0.25">
      <c r="A336" s="15"/>
      <c r="B336" s="19"/>
      <c r="C336" s="21"/>
      <c r="D336" s="21"/>
      <c r="E336" s="21"/>
      <c r="F336" s="21"/>
      <c r="G336" s="21"/>
      <c r="H336" s="21"/>
      <c r="I336" s="21"/>
      <c r="J336" s="30"/>
      <c r="K336" s="21"/>
      <c r="L336" s="21"/>
    </row>
    <row r="337" spans="1:12" s="2" customFormat="1" ht="25.5" x14ac:dyDescent="0.25">
      <c r="A337" s="45"/>
      <c r="B337" s="17" t="s">
        <v>19</v>
      </c>
      <c r="C337" s="49" t="s">
        <v>106</v>
      </c>
      <c r="D337" s="21">
        <v>2</v>
      </c>
      <c r="E337" s="21">
        <f>D337*20</f>
        <v>40</v>
      </c>
      <c r="F337" s="21"/>
      <c r="G337" s="21"/>
      <c r="H337" s="21"/>
      <c r="I337" s="21"/>
      <c r="J337" s="21"/>
      <c r="K337" s="21"/>
      <c r="L337" s="21"/>
    </row>
    <row r="338" spans="1:12" s="2" customFormat="1" x14ac:dyDescent="0.25">
      <c r="A338" s="45"/>
      <c r="B338" s="17"/>
      <c r="C338" s="49" t="s">
        <v>146</v>
      </c>
      <c r="D338" s="21"/>
      <c r="E338" s="39">
        <f>E337/10</f>
        <v>4</v>
      </c>
      <c r="F338" s="21"/>
      <c r="G338" s="21"/>
      <c r="H338" s="21"/>
      <c r="I338" s="21"/>
      <c r="J338" s="21"/>
      <c r="K338" s="21"/>
      <c r="L338" s="21"/>
    </row>
    <row r="339" spans="1:12" s="2" customFormat="1" x14ac:dyDescent="0.25">
      <c r="A339" s="60"/>
      <c r="B339" s="93" t="s">
        <v>68</v>
      </c>
      <c r="C339" s="15" t="s">
        <v>29</v>
      </c>
      <c r="D339" s="21">
        <v>34.35</v>
      </c>
      <c r="E339" s="64">
        <f>E338*D339</f>
        <v>137.4</v>
      </c>
      <c r="F339" s="21"/>
      <c r="G339" s="21"/>
      <c r="H339" s="21"/>
      <c r="I339" s="48"/>
      <c r="J339" s="21"/>
      <c r="K339" s="21"/>
      <c r="L339" s="48"/>
    </row>
    <row r="340" spans="1:12" s="2" customFormat="1" x14ac:dyDescent="0.25">
      <c r="A340" s="15"/>
      <c r="B340" s="20" t="s">
        <v>147</v>
      </c>
      <c r="C340" s="60" t="s">
        <v>41</v>
      </c>
      <c r="D340" s="21">
        <v>1.81</v>
      </c>
      <c r="E340" s="64">
        <f>E338*D340</f>
        <v>7.24</v>
      </c>
      <c r="F340" s="21"/>
      <c r="G340" s="21"/>
      <c r="H340" s="21"/>
      <c r="I340" s="21"/>
      <c r="J340" s="21"/>
      <c r="K340" s="48"/>
      <c r="L340" s="48"/>
    </row>
    <row r="341" spans="1:12" s="2" customFormat="1" x14ac:dyDescent="0.25">
      <c r="A341" s="15"/>
      <c r="B341" s="42" t="s">
        <v>148</v>
      </c>
      <c r="C341" s="60" t="s">
        <v>41</v>
      </c>
      <c r="D341" s="21">
        <f>0.51+1.3</f>
        <v>1.81</v>
      </c>
      <c r="E341" s="64">
        <f>D341*E338</f>
        <v>7.24</v>
      </c>
      <c r="F341" s="21"/>
      <c r="G341" s="21"/>
      <c r="H341" s="21"/>
      <c r="I341" s="21"/>
      <c r="J341" s="21"/>
      <c r="K341" s="48"/>
      <c r="L341" s="48"/>
    </row>
    <row r="342" spans="1:12" s="2" customFormat="1" x14ac:dyDescent="0.25">
      <c r="A342" s="15"/>
      <c r="B342" s="22" t="s">
        <v>149</v>
      </c>
      <c r="C342" s="60" t="s">
        <v>41</v>
      </c>
      <c r="D342" s="21">
        <v>0.24</v>
      </c>
      <c r="E342" s="64">
        <f>E338*D342</f>
        <v>0.96</v>
      </c>
      <c r="F342" s="21"/>
      <c r="G342" s="21"/>
      <c r="H342" s="21"/>
      <c r="I342" s="21"/>
      <c r="J342" s="21"/>
      <c r="K342" s="48"/>
      <c r="L342" s="48"/>
    </row>
    <row r="343" spans="1:12" s="2" customFormat="1" x14ac:dyDescent="0.25">
      <c r="A343" s="15"/>
      <c r="B343" s="33" t="s">
        <v>150</v>
      </c>
      <c r="C343" s="58" t="s">
        <v>106</v>
      </c>
      <c r="D343" s="21">
        <v>10</v>
      </c>
      <c r="E343" s="21">
        <f>E338*D343</f>
        <v>40</v>
      </c>
      <c r="F343" s="21"/>
      <c r="G343" s="48"/>
      <c r="H343" s="21"/>
      <c r="I343" s="21"/>
      <c r="J343" s="21"/>
      <c r="K343" s="21"/>
      <c r="L343" s="48"/>
    </row>
    <row r="344" spans="1:12" s="2" customFormat="1" x14ac:dyDescent="0.25">
      <c r="A344" s="45"/>
      <c r="B344" s="17"/>
      <c r="C344" s="49"/>
      <c r="D344" s="21"/>
      <c r="E344" s="21"/>
      <c r="F344" s="21"/>
      <c r="G344" s="48"/>
      <c r="H344" s="21"/>
      <c r="I344" s="21"/>
      <c r="J344" s="21"/>
      <c r="K344" s="21"/>
      <c r="L344" s="48"/>
    </row>
    <row r="345" spans="1:12" x14ac:dyDescent="0.25">
      <c r="A345" s="20"/>
      <c r="B345" s="33"/>
      <c r="C345" s="3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x14ac:dyDescent="0.25">
      <c r="A346" s="60"/>
      <c r="B346" s="61" t="s">
        <v>153</v>
      </c>
      <c r="C346" s="60" t="s">
        <v>31</v>
      </c>
      <c r="D346" s="48"/>
      <c r="E346" s="88">
        <f>(E350*73.5+E351*3.83+E352*8.7+E353*8.7+E354*8.7)*1.05/1000</f>
        <v>1.1066075999999998</v>
      </c>
      <c r="F346" s="48"/>
      <c r="G346" s="48"/>
      <c r="H346" s="48"/>
      <c r="I346" s="48"/>
      <c r="J346" s="48"/>
      <c r="K346" s="48"/>
      <c r="L346" s="48"/>
    </row>
    <row r="347" spans="1:12" x14ac:dyDescent="0.25">
      <c r="A347" s="60"/>
      <c r="B347" s="61"/>
      <c r="C347" s="60" t="s">
        <v>106</v>
      </c>
      <c r="D347" s="48">
        <v>8</v>
      </c>
      <c r="E347" s="48">
        <f>D347*3</f>
        <v>24</v>
      </c>
      <c r="F347" s="48"/>
      <c r="G347" s="48"/>
      <c r="H347" s="48"/>
      <c r="I347" s="48"/>
      <c r="J347" s="48"/>
      <c r="K347" s="48"/>
      <c r="L347" s="48"/>
    </row>
    <row r="348" spans="1:12" x14ac:dyDescent="0.25">
      <c r="A348" s="60"/>
      <c r="B348" s="61" t="s">
        <v>68</v>
      </c>
      <c r="C348" s="60" t="s">
        <v>29</v>
      </c>
      <c r="D348" s="48">
        <v>34.9</v>
      </c>
      <c r="E348" s="48">
        <f>D348*E346</f>
        <v>38.620605239999989</v>
      </c>
      <c r="F348" s="48"/>
      <c r="G348" s="48"/>
      <c r="H348" s="48"/>
      <c r="I348" s="48"/>
      <c r="J348" s="48"/>
      <c r="K348" s="48"/>
      <c r="L348" s="48"/>
    </row>
    <row r="349" spans="1:12" x14ac:dyDescent="0.25">
      <c r="A349" s="60"/>
      <c r="B349" s="61" t="s">
        <v>0</v>
      </c>
      <c r="C349" s="60" t="s">
        <v>32</v>
      </c>
      <c r="D349" s="48">
        <v>4.07</v>
      </c>
      <c r="E349" s="48">
        <f>D349*E346</f>
        <v>4.5038929319999994</v>
      </c>
      <c r="F349" s="48"/>
      <c r="G349" s="48"/>
      <c r="H349" s="48"/>
      <c r="I349" s="48"/>
      <c r="J349" s="65"/>
      <c r="K349" s="48"/>
      <c r="L349" s="48"/>
    </row>
    <row r="350" spans="1:12" x14ac:dyDescent="0.25">
      <c r="A350" s="60"/>
      <c r="B350" s="61" t="s">
        <v>154</v>
      </c>
      <c r="C350" s="60" t="s">
        <v>37</v>
      </c>
      <c r="D350" s="48">
        <f>0.15*0.2*2</f>
        <v>0.06</v>
      </c>
      <c r="E350" s="48">
        <f>D350*D347</f>
        <v>0.48</v>
      </c>
      <c r="F350" s="48"/>
      <c r="G350" s="48"/>
      <c r="H350" s="48"/>
      <c r="I350" s="48"/>
      <c r="J350" s="65"/>
      <c r="K350" s="48"/>
      <c r="L350" s="48"/>
    </row>
    <row r="351" spans="1:12" x14ac:dyDescent="0.25">
      <c r="A351" s="60"/>
      <c r="B351" s="61" t="s">
        <v>155</v>
      </c>
      <c r="C351" s="60" t="s">
        <v>106</v>
      </c>
      <c r="D351" s="48">
        <f>0.85*18</f>
        <v>15.299999999999999</v>
      </c>
      <c r="E351" s="48">
        <f>D351*D347</f>
        <v>122.39999999999999</v>
      </c>
      <c r="F351" s="48"/>
      <c r="G351" s="48"/>
      <c r="H351" s="48"/>
      <c r="I351" s="48"/>
      <c r="J351" s="65"/>
      <c r="K351" s="48"/>
      <c r="L351" s="48"/>
    </row>
    <row r="352" spans="1:12" x14ac:dyDescent="0.25">
      <c r="A352" s="60"/>
      <c r="B352" s="61" t="s">
        <v>156</v>
      </c>
      <c r="C352" s="60" t="s">
        <v>106</v>
      </c>
      <c r="D352" s="48">
        <f>1*2</f>
        <v>2</v>
      </c>
      <c r="E352" s="48">
        <f>D352*D347</f>
        <v>16</v>
      </c>
      <c r="F352" s="48"/>
      <c r="G352" s="48"/>
      <c r="H352" s="48"/>
      <c r="I352" s="48"/>
      <c r="J352" s="65"/>
      <c r="K352" s="48"/>
      <c r="L352" s="48"/>
    </row>
    <row r="353" spans="1:19" x14ac:dyDescent="0.25">
      <c r="A353" s="60"/>
      <c r="B353" s="61" t="s">
        <v>157</v>
      </c>
      <c r="C353" s="60" t="s">
        <v>106</v>
      </c>
      <c r="D353" s="48">
        <f>2.9*1</f>
        <v>2.9</v>
      </c>
      <c r="E353" s="48">
        <f>D353*D347</f>
        <v>23.2</v>
      </c>
      <c r="F353" s="48"/>
      <c r="G353" s="48"/>
      <c r="H353" s="48"/>
      <c r="I353" s="48"/>
      <c r="J353" s="65"/>
      <c r="K353" s="48"/>
      <c r="L353" s="48"/>
    </row>
    <row r="354" spans="1:19" x14ac:dyDescent="0.25">
      <c r="A354" s="60"/>
      <c r="B354" s="61" t="s">
        <v>158</v>
      </c>
      <c r="C354" s="60" t="s">
        <v>106</v>
      </c>
      <c r="D354" s="48">
        <f>3*1</f>
        <v>3</v>
      </c>
      <c r="E354" s="48">
        <f>D354*D347</f>
        <v>24</v>
      </c>
      <c r="F354" s="48"/>
      <c r="G354" s="48"/>
      <c r="H354" s="48"/>
      <c r="I354" s="48"/>
      <c r="J354" s="65"/>
      <c r="K354" s="48"/>
      <c r="L354" s="48"/>
    </row>
    <row r="355" spans="1:19" x14ac:dyDescent="0.25">
      <c r="A355" s="60"/>
      <c r="B355" s="61" t="s">
        <v>96</v>
      </c>
      <c r="C355" s="60" t="s">
        <v>35</v>
      </c>
      <c r="D355" s="48">
        <v>15.2</v>
      </c>
      <c r="E355" s="48">
        <f>D355*E346</f>
        <v>16.820435519999997</v>
      </c>
      <c r="F355" s="48"/>
      <c r="G355" s="48"/>
      <c r="H355" s="48"/>
      <c r="I355" s="48"/>
      <c r="J355" s="48"/>
      <c r="K355" s="48"/>
      <c r="L355" s="48"/>
    </row>
    <row r="356" spans="1:19" x14ac:dyDescent="0.25">
      <c r="A356" s="60"/>
      <c r="B356" s="61" t="s">
        <v>9</v>
      </c>
      <c r="C356" s="60" t="s">
        <v>32</v>
      </c>
      <c r="D356" s="48">
        <v>2.78</v>
      </c>
      <c r="E356" s="48">
        <f>D356*E346</f>
        <v>3.0763691279999992</v>
      </c>
      <c r="F356" s="48"/>
      <c r="G356" s="48"/>
      <c r="H356" s="48"/>
      <c r="I356" s="48"/>
      <c r="J356" s="65"/>
      <c r="K356" s="48"/>
      <c r="L356" s="48"/>
    </row>
    <row r="357" spans="1:19" x14ac:dyDescent="0.25">
      <c r="A357" s="60"/>
      <c r="B357" s="61"/>
      <c r="C357" s="60"/>
      <c r="D357" s="48"/>
      <c r="E357" s="48"/>
      <c r="F357" s="48"/>
      <c r="G357" s="48"/>
      <c r="H357" s="48"/>
      <c r="I357" s="48"/>
      <c r="J357" s="48"/>
      <c r="K357" s="48"/>
      <c r="L357" s="48"/>
      <c r="N357" s="69"/>
      <c r="P357" s="70"/>
      <c r="R357" s="69"/>
      <c r="S357" s="69"/>
    </row>
    <row r="358" spans="1:19" x14ac:dyDescent="0.25">
      <c r="A358" s="60"/>
      <c r="B358" s="91" t="s">
        <v>151</v>
      </c>
      <c r="C358" s="60" t="s">
        <v>31</v>
      </c>
      <c r="D358" s="48"/>
      <c r="E358" s="88">
        <f>E346</f>
        <v>1.1066075999999998</v>
      </c>
      <c r="F358" s="48"/>
      <c r="G358" s="48"/>
      <c r="H358" s="48"/>
      <c r="I358" s="48"/>
      <c r="J358" s="48"/>
      <c r="K358" s="48"/>
      <c r="L358" s="48"/>
    </row>
    <row r="359" spans="1:19" x14ac:dyDescent="0.25">
      <c r="A359" s="60"/>
      <c r="B359" s="61" t="s">
        <v>68</v>
      </c>
      <c r="C359" s="60" t="s">
        <v>29</v>
      </c>
      <c r="D359" s="48">
        <v>31.4</v>
      </c>
      <c r="E359" s="48">
        <f>D359*E358</f>
        <v>34.74747863999999</v>
      </c>
      <c r="F359" s="48"/>
      <c r="G359" s="48"/>
      <c r="H359" s="48"/>
      <c r="I359" s="48"/>
      <c r="J359" s="48"/>
      <c r="K359" s="48"/>
      <c r="L359" s="48"/>
    </row>
    <row r="360" spans="1:19" x14ac:dyDescent="0.25">
      <c r="A360" s="60"/>
      <c r="B360" s="91" t="s">
        <v>0</v>
      </c>
      <c r="C360" s="60" t="s">
        <v>32</v>
      </c>
      <c r="D360" s="48">
        <v>0.37</v>
      </c>
      <c r="E360" s="48">
        <f>D360*E358</f>
        <v>0.40944481199999994</v>
      </c>
      <c r="F360" s="48"/>
      <c r="G360" s="48"/>
      <c r="H360" s="48"/>
      <c r="I360" s="48"/>
      <c r="J360" s="65"/>
      <c r="K360" s="48"/>
      <c r="L360" s="48"/>
    </row>
    <row r="361" spans="1:19" x14ac:dyDescent="0.25">
      <c r="A361" s="60"/>
      <c r="B361" s="91" t="s">
        <v>152</v>
      </c>
      <c r="C361" s="60" t="s">
        <v>31</v>
      </c>
      <c r="D361" s="48">
        <v>1</v>
      </c>
      <c r="E361" s="88">
        <f>D361*E358</f>
        <v>1.1066075999999998</v>
      </c>
      <c r="F361" s="85"/>
      <c r="G361" s="85"/>
      <c r="H361" s="48"/>
      <c r="I361" s="48"/>
      <c r="J361" s="48"/>
      <c r="K361" s="48"/>
      <c r="L361" s="48"/>
    </row>
    <row r="362" spans="1:19" x14ac:dyDescent="0.25">
      <c r="A362" s="60"/>
      <c r="B362" s="66" t="s">
        <v>9</v>
      </c>
      <c r="C362" s="67" t="s">
        <v>32</v>
      </c>
      <c r="D362" s="48">
        <v>28.9</v>
      </c>
      <c r="E362" s="48">
        <f>D362*E358</f>
        <v>31.980959639999991</v>
      </c>
      <c r="F362" s="48"/>
      <c r="G362" s="68"/>
      <c r="H362" s="48"/>
      <c r="I362" s="48"/>
      <c r="J362" s="48"/>
      <c r="K362" s="48"/>
      <c r="L362" s="48"/>
    </row>
    <row r="363" spans="1:19" x14ac:dyDescent="0.25">
      <c r="A363" s="60"/>
      <c r="B363" s="66"/>
      <c r="C363" s="67"/>
      <c r="D363" s="48"/>
      <c r="E363" s="48"/>
      <c r="F363" s="48"/>
      <c r="G363" s="48"/>
      <c r="H363" s="48"/>
      <c r="I363" s="48"/>
      <c r="J363" s="48"/>
      <c r="K363" s="48"/>
      <c r="L363" s="48"/>
    </row>
    <row r="364" spans="1:19" x14ac:dyDescent="0.25">
      <c r="A364" s="45">
        <v>10</v>
      </c>
      <c r="B364" s="17" t="s">
        <v>21</v>
      </c>
      <c r="C364" s="21" t="s">
        <v>31</v>
      </c>
      <c r="D364" s="21"/>
      <c r="E364" s="21">
        <f>E358</f>
        <v>1.1066075999999998</v>
      </c>
      <c r="F364" s="21"/>
      <c r="G364" s="21"/>
      <c r="H364" s="21"/>
      <c r="I364" s="21"/>
      <c r="J364" s="21"/>
      <c r="K364" s="21"/>
      <c r="L364" s="21"/>
    </row>
    <row r="365" spans="1:19" x14ac:dyDescent="0.25">
      <c r="A365" s="15"/>
      <c r="B365" s="33" t="s">
        <v>68</v>
      </c>
      <c r="C365" s="31" t="s">
        <v>29</v>
      </c>
      <c r="D365" s="21">
        <v>9.2799999999999994</v>
      </c>
      <c r="E365" s="21">
        <f>ROUND(E364*D365,2)</f>
        <v>10.27</v>
      </c>
      <c r="F365" s="21"/>
      <c r="G365" s="21"/>
      <c r="H365" s="21"/>
      <c r="I365" s="21"/>
      <c r="J365" s="21"/>
      <c r="K365" s="21"/>
      <c r="L365" s="21"/>
    </row>
    <row r="366" spans="1:19" x14ac:dyDescent="0.25">
      <c r="A366" s="15"/>
      <c r="B366" s="17" t="s">
        <v>22</v>
      </c>
      <c r="C366" s="31" t="s">
        <v>35</v>
      </c>
      <c r="D366" s="21">
        <v>4</v>
      </c>
      <c r="E366" s="21">
        <f>ROUND(E364*D366,2)</f>
        <v>4.43</v>
      </c>
      <c r="F366" s="21"/>
      <c r="G366" s="21"/>
      <c r="H366" s="21"/>
      <c r="I366" s="21"/>
      <c r="J366" s="21"/>
      <c r="K366" s="21"/>
      <c r="L366" s="21"/>
    </row>
    <row r="367" spans="1:19" x14ac:dyDescent="0.25">
      <c r="A367" s="45"/>
      <c r="B367" s="17" t="s">
        <v>99</v>
      </c>
      <c r="C367" s="21" t="s">
        <v>35</v>
      </c>
      <c r="D367" s="21">
        <v>8</v>
      </c>
      <c r="E367" s="21">
        <f>ROUND(E364*D367,2)</f>
        <v>8.85</v>
      </c>
      <c r="F367" s="21"/>
      <c r="G367" s="21"/>
      <c r="H367" s="21"/>
      <c r="I367" s="21"/>
      <c r="J367" s="21"/>
      <c r="K367" s="21"/>
      <c r="L367" s="21"/>
    </row>
    <row r="368" spans="1:19" x14ac:dyDescent="0.25">
      <c r="A368" s="45"/>
      <c r="B368" s="17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3" x14ac:dyDescent="0.25">
      <c r="A369" s="15"/>
      <c r="B369" s="19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3" s="97" customFormat="1" ht="13.5" x14ac:dyDescent="0.25">
      <c r="A370" s="94"/>
      <c r="B370" s="59" t="s">
        <v>159</v>
      </c>
      <c r="C370" s="15" t="s">
        <v>39</v>
      </c>
      <c r="D370" s="21"/>
      <c r="E370" s="95">
        <v>2</v>
      </c>
      <c r="F370" s="95"/>
      <c r="G370" s="95"/>
      <c r="H370" s="95"/>
      <c r="I370" s="95"/>
      <c r="J370" s="21"/>
      <c r="K370" s="21"/>
      <c r="L370" s="21"/>
      <c r="M370" s="96"/>
    </row>
    <row r="371" spans="1:13" x14ac:dyDescent="0.25">
      <c r="A371" s="60"/>
      <c r="B371" s="59"/>
      <c r="C371" s="15" t="s">
        <v>42</v>
      </c>
      <c r="D371" s="21"/>
      <c r="E371" s="98">
        <f>E370/100</f>
        <v>0.02</v>
      </c>
      <c r="F371" s="95"/>
      <c r="G371" s="95"/>
      <c r="H371" s="95"/>
      <c r="I371" s="95"/>
      <c r="J371" s="21"/>
      <c r="K371" s="21"/>
      <c r="L371" s="21"/>
    </row>
    <row r="372" spans="1:13" s="97" customFormat="1" ht="13.5" x14ac:dyDescent="0.25">
      <c r="A372" s="1"/>
      <c r="B372" s="99" t="s">
        <v>160</v>
      </c>
      <c r="C372" s="100" t="s">
        <v>29</v>
      </c>
      <c r="D372" s="101">
        <f>159.8*2</f>
        <v>319.60000000000002</v>
      </c>
      <c r="E372" s="101">
        <f>D372*E371</f>
        <v>6.3920000000000003</v>
      </c>
      <c r="F372" s="101"/>
      <c r="G372" s="101"/>
      <c r="H372" s="21"/>
      <c r="I372" s="21"/>
      <c r="J372" s="21"/>
      <c r="K372" s="21"/>
      <c r="L372" s="21"/>
      <c r="M372" s="96"/>
    </row>
    <row r="373" spans="1:13" s="97" customFormat="1" ht="13.5" x14ac:dyDescent="0.25">
      <c r="A373" s="1"/>
      <c r="B373" s="59" t="s">
        <v>149</v>
      </c>
      <c r="C373" s="15" t="s">
        <v>41</v>
      </c>
      <c r="D373" s="21">
        <v>79.900000000000006</v>
      </c>
      <c r="E373" s="95">
        <f>D373*E371</f>
        <v>1.5980000000000001</v>
      </c>
      <c r="F373" s="95"/>
      <c r="G373" s="95"/>
      <c r="H373" s="95"/>
      <c r="I373" s="95"/>
      <c r="J373" s="21"/>
      <c r="K373" s="102"/>
      <c r="L373" s="21"/>
      <c r="M373" s="96"/>
    </row>
    <row r="374" spans="1:13" s="97" customFormat="1" ht="13.5" x14ac:dyDescent="0.25">
      <c r="A374" s="1"/>
      <c r="B374" s="103" t="s">
        <v>97</v>
      </c>
      <c r="C374" s="45" t="s">
        <v>39</v>
      </c>
      <c r="D374" s="104">
        <v>100</v>
      </c>
      <c r="E374" s="105">
        <f>E371*D374</f>
        <v>2</v>
      </c>
      <c r="F374" s="21"/>
      <c r="G374" s="21"/>
      <c r="H374" s="21"/>
      <c r="I374" s="21"/>
      <c r="J374" s="21"/>
      <c r="K374" s="21"/>
      <c r="L374" s="21"/>
      <c r="M374" s="96"/>
    </row>
    <row r="375" spans="1:13" s="97" customFormat="1" ht="13.5" x14ac:dyDescent="0.25">
      <c r="A375" s="1"/>
      <c r="B375" s="59" t="s">
        <v>161</v>
      </c>
      <c r="C375" s="15" t="s">
        <v>31</v>
      </c>
      <c r="D375" s="39">
        <v>4.12</v>
      </c>
      <c r="E375" s="95">
        <f>D375*E371</f>
        <v>8.2400000000000001E-2</v>
      </c>
      <c r="F375" s="95"/>
      <c r="G375" s="21"/>
      <c r="H375" s="21"/>
      <c r="I375" s="21"/>
      <c r="J375" s="21"/>
      <c r="K375" s="21"/>
      <c r="L375" s="21"/>
      <c r="M375" s="96"/>
    </row>
    <row r="376" spans="1:13" s="97" customFormat="1" ht="13.5" x14ac:dyDescent="0.25">
      <c r="A376" s="1"/>
      <c r="B376" s="103" t="s">
        <v>7</v>
      </c>
      <c r="C376" s="100" t="s">
        <v>30</v>
      </c>
      <c r="D376" s="104">
        <v>1.6</v>
      </c>
      <c r="E376" s="21">
        <f>D376*E371</f>
        <v>3.2000000000000001E-2</v>
      </c>
      <c r="F376" s="21"/>
      <c r="G376" s="21"/>
      <c r="H376" s="21"/>
      <c r="I376" s="21"/>
      <c r="J376" s="21"/>
      <c r="K376" s="21"/>
      <c r="L376" s="21"/>
      <c r="M376" s="96"/>
    </row>
    <row r="377" spans="1:13" s="97" customFormat="1" ht="13.5" x14ac:dyDescent="0.25">
      <c r="A377" s="1"/>
      <c r="B377" s="59" t="s">
        <v>163</v>
      </c>
      <c r="C377" s="15" t="s">
        <v>30</v>
      </c>
      <c r="D377" s="21">
        <f>7.52*1.6</f>
        <v>12.032</v>
      </c>
      <c r="E377" s="95">
        <f>D377*E371</f>
        <v>0.24063999999999999</v>
      </c>
      <c r="F377" s="95"/>
      <c r="G377" s="21"/>
      <c r="H377" s="21"/>
      <c r="I377" s="21"/>
      <c r="J377" s="21"/>
      <c r="K377" s="21"/>
      <c r="L377" s="21"/>
      <c r="M377" s="96"/>
    </row>
    <row r="378" spans="1:13" x14ac:dyDescent="0.25">
      <c r="A378" s="60"/>
      <c r="B378" s="93" t="s">
        <v>76</v>
      </c>
      <c r="C378" s="60" t="s">
        <v>169</v>
      </c>
      <c r="D378" s="48">
        <f>2*1.5*100</f>
        <v>300</v>
      </c>
      <c r="E378" s="48">
        <f>D378*E371</f>
        <v>6</v>
      </c>
      <c r="F378" s="21"/>
      <c r="G378" s="21"/>
      <c r="H378" s="48"/>
      <c r="I378" s="48"/>
      <c r="J378" s="65"/>
      <c r="K378" s="48"/>
      <c r="L378" s="21"/>
    </row>
    <row r="379" spans="1:13" s="97" customFormat="1" ht="13.5" x14ac:dyDescent="0.25">
      <c r="A379" s="1"/>
      <c r="B379" s="59" t="s">
        <v>162</v>
      </c>
      <c r="C379" s="15" t="s">
        <v>30</v>
      </c>
      <c r="D379" s="21">
        <f>6.94*1.5</f>
        <v>10.41</v>
      </c>
      <c r="E379" s="95">
        <f>D379*E371</f>
        <v>0.2082</v>
      </c>
      <c r="F379" s="95"/>
      <c r="G379" s="21"/>
      <c r="H379" s="21"/>
      <c r="I379" s="21"/>
      <c r="J379" s="21"/>
      <c r="K379" s="21"/>
      <c r="L379" s="21"/>
      <c r="M379" s="96"/>
    </row>
    <row r="380" spans="1:13" x14ac:dyDescent="0.25">
      <c r="A380" s="60"/>
      <c r="B380" s="61"/>
      <c r="C380" s="60"/>
      <c r="D380" s="48"/>
      <c r="E380" s="48"/>
      <c r="F380" s="48"/>
      <c r="G380" s="48"/>
      <c r="H380" s="48"/>
      <c r="I380" s="48"/>
      <c r="J380" s="48"/>
      <c r="K380" s="48"/>
      <c r="L380" s="48"/>
    </row>
    <row r="381" spans="1:13" ht="51" x14ac:dyDescent="0.25">
      <c r="A381" s="60"/>
      <c r="B381" s="91" t="s">
        <v>164</v>
      </c>
      <c r="C381" s="60" t="s">
        <v>106</v>
      </c>
      <c r="D381" s="48"/>
      <c r="E381" s="48">
        <v>90</v>
      </c>
      <c r="F381" s="48"/>
      <c r="G381" s="48"/>
      <c r="H381" s="48"/>
      <c r="I381" s="48"/>
      <c r="J381" s="48"/>
      <c r="K381" s="48"/>
      <c r="L381" s="48"/>
    </row>
    <row r="382" spans="1:13" s="72" customFormat="1" x14ac:dyDescent="0.25">
      <c r="A382" s="71"/>
      <c r="B382" s="106"/>
      <c r="C382" s="71" t="s">
        <v>38</v>
      </c>
      <c r="D382" s="107">
        <v>0.1</v>
      </c>
      <c r="E382" s="108">
        <f>E381*D382/100</f>
        <v>0.09</v>
      </c>
      <c r="F382" s="107"/>
      <c r="G382" s="107"/>
      <c r="H382" s="107"/>
      <c r="I382" s="107"/>
      <c r="J382" s="107"/>
      <c r="K382" s="109"/>
      <c r="L382" s="109"/>
    </row>
    <row r="383" spans="1:13" s="72" customFormat="1" x14ac:dyDescent="0.25">
      <c r="A383" s="60"/>
      <c r="B383" s="106" t="s">
        <v>68</v>
      </c>
      <c r="C383" s="71" t="s">
        <v>29</v>
      </c>
      <c r="D383" s="107">
        <v>1.77</v>
      </c>
      <c r="E383" s="107">
        <f>D383*E382</f>
        <v>0.1593</v>
      </c>
      <c r="F383" s="107"/>
      <c r="G383" s="107"/>
      <c r="H383" s="110"/>
      <c r="I383" s="107"/>
      <c r="J383" s="107"/>
      <c r="K383" s="109"/>
      <c r="L383" s="109"/>
    </row>
    <row r="384" spans="1:13" s="72" customFormat="1" x14ac:dyDescent="0.25">
      <c r="A384" s="60"/>
      <c r="B384" s="111" t="s">
        <v>166</v>
      </c>
      <c r="C384" s="71" t="s">
        <v>41</v>
      </c>
      <c r="D384" s="107">
        <v>0.82</v>
      </c>
      <c r="E384" s="107">
        <f>D384*E382</f>
        <v>7.3799999999999991E-2</v>
      </c>
      <c r="F384" s="107"/>
      <c r="G384" s="107"/>
      <c r="H384" s="107"/>
      <c r="I384" s="107"/>
      <c r="J384" s="68"/>
      <c r="K384" s="109"/>
      <c r="L384" s="109"/>
    </row>
    <row r="385" spans="1:12" s="72" customFormat="1" x14ac:dyDescent="0.25">
      <c r="A385" s="60"/>
      <c r="B385" s="111" t="s">
        <v>165</v>
      </c>
      <c r="C385" s="71" t="s">
        <v>41</v>
      </c>
      <c r="D385" s="107">
        <v>0.68</v>
      </c>
      <c r="E385" s="107">
        <f>D385*E382</f>
        <v>6.1200000000000004E-2</v>
      </c>
      <c r="F385" s="107"/>
      <c r="G385" s="107"/>
      <c r="H385" s="107"/>
      <c r="I385" s="107"/>
      <c r="J385" s="68"/>
      <c r="K385" s="109"/>
      <c r="L385" s="109"/>
    </row>
    <row r="386" spans="1:12" s="72" customFormat="1" x14ac:dyDescent="0.25">
      <c r="A386" s="60"/>
      <c r="B386" s="106" t="s">
        <v>167</v>
      </c>
      <c r="C386" s="71" t="s">
        <v>35</v>
      </c>
      <c r="D386" s="107">
        <v>20</v>
      </c>
      <c r="E386" s="107">
        <f>D386*E382</f>
        <v>1.7999999999999998</v>
      </c>
      <c r="F386" s="107"/>
      <c r="G386" s="107"/>
      <c r="H386" s="107"/>
      <c r="I386" s="107"/>
      <c r="J386" s="107"/>
      <c r="K386" s="109"/>
      <c r="L386" s="109"/>
    </row>
    <row r="387" spans="1:12" s="72" customFormat="1" x14ac:dyDescent="0.25">
      <c r="A387" s="60"/>
      <c r="B387" s="106" t="s">
        <v>168</v>
      </c>
      <c r="C387" s="71" t="s">
        <v>35</v>
      </c>
      <c r="D387" s="107">
        <v>77.87</v>
      </c>
      <c r="E387" s="107">
        <f>D387*E382</f>
        <v>7.0083000000000002</v>
      </c>
      <c r="F387" s="107"/>
      <c r="G387" s="107"/>
      <c r="H387" s="107"/>
      <c r="I387" s="107"/>
      <c r="J387" s="107"/>
      <c r="K387" s="109"/>
      <c r="L387" s="109"/>
    </row>
    <row r="388" spans="1:12" s="116" customFormat="1" x14ac:dyDescent="0.25">
      <c r="A388" s="112"/>
      <c r="B388" s="113"/>
      <c r="C388" s="112"/>
      <c r="D388" s="112"/>
      <c r="E388" s="114"/>
      <c r="F388" s="114"/>
      <c r="G388" s="114"/>
      <c r="H388" s="114"/>
      <c r="I388" s="114"/>
      <c r="J388" s="114"/>
      <c r="K388" s="47"/>
      <c r="L388" s="115"/>
    </row>
    <row r="389" spans="1:12" x14ac:dyDescent="0.25">
      <c r="A389" s="14"/>
      <c r="B389" s="14" t="s">
        <v>27</v>
      </c>
      <c r="C389" s="32"/>
      <c r="D389" s="30"/>
      <c r="E389" s="30"/>
      <c r="F389" s="30"/>
      <c r="G389" s="30"/>
      <c r="H389" s="30"/>
      <c r="I389" s="30"/>
      <c r="J389" s="30"/>
      <c r="K389" s="30"/>
      <c r="L389" s="30"/>
    </row>
    <row r="390" spans="1:12" x14ac:dyDescent="0.25">
      <c r="A390" s="14"/>
      <c r="B390" s="74" t="s">
        <v>171</v>
      </c>
      <c r="C390" s="32"/>
      <c r="D390" s="30"/>
      <c r="E390" s="30"/>
      <c r="F390" s="30"/>
      <c r="G390" s="21"/>
      <c r="H390" s="30"/>
      <c r="I390" s="30"/>
      <c r="J390" s="30"/>
      <c r="K390" s="30"/>
      <c r="L390" s="30"/>
    </row>
    <row r="391" spans="1:12" x14ac:dyDescent="0.25">
      <c r="A391" s="33"/>
      <c r="B391" s="42"/>
      <c r="C391" s="34"/>
      <c r="D391" s="21"/>
      <c r="E391" s="21"/>
      <c r="F391" s="21"/>
      <c r="G391" s="21"/>
      <c r="H391" s="21"/>
      <c r="I391" s="21"/>
      <c r="J391" s="21"/>
      <c r="K391" s="21"/>
      <c r="L391" s="21"/>
    </row>
    <row r="392" spans="1:12" x14ac:dyDescent="0.25">
      <c r="A392" s="33"/>
      <c r="B392" s="35" t="s">
        <v>49</v>
      </c>
      <c r="C392" s="34" t="s">
        <v>176</v>
      </c>
      <c r="D392" s="21"/>
      <c r="E392" s="21"/>
      <c r="F392" s="21"/>
      <c r="G392" s="21"/>
      <c r="H392" s="21"/>
      <c r="I392" s="21"/>
      <c r="J392" s="21"/>
      <c r="K392" s="21"/>
      <c r="L392" s="21"/>
    </row>
    <row r="393" spans="1:12" x14ac:dyDescent="0.25">
      <c r="A393" s="33"/>
      <c r="B393" s="73" t="s">
        <v>27</v>
      </c>
      <c r="C393" s="34"/>
      <c r="D393" s="21"/>
      <c r="E393" s="21"/>
      <c r="F393" s="21"/>
      <c r="G393" s="21"/>
      <c r="H393" s="21"/>
      <c r="I393" s="21"/>
      <c r="J393" s="21"/>
      <c r="K393" s="21"/>
      <c r="L393" s="21"/>
    </row>
    <row r="394" spans="1:12" x14ac:dyDescent="0.25">
      <c r="A394" s="33"/>
      <c r="B394" s="35" t="s">
        <v>50</v>
      </c>
      <c r="C394" s="34" t="s">
        <v>176</v>
      </c>
      <c r="D394" s="21"/>
      <c r="E394" s="21"/>
      <c r="F394" s="21"/>
      <c r="G394" s="21"/>
      <c r="H394" s="21"/>
      <c r="I394" s="21"/>
      <c r="J394" s="21"/>
      <c r="K394" s="21"/>
      <c r="L394" s="21"/>
    </row>
    <row r="395" spans="1:12" x14ac:dyDescent="0.25">
      <c r="A395" s="33"/>
      <c r="B395" s="73" t="s">
        <v>27</v>
      </c>
      <c r="C395" s="34"/>
      <c r="D395" s="21"/>
      <c r="E395" s="21"/>
      <c r="F395" s="21"/>
      <c r="G395" s="21"/>
      <c r="H395" s="21"/>
      <c r="I395" s="21"/>
      <c r="J395" s="21"/>
      <c r="K395" s="21"/>
      <c r="L395" s="21"/>
    </row>
    <row r="396" spans="1:12" x14ac:dyDescent="0.25">
      <c r="A396" s="33"/>
      <c r="B396" s="35" t="s">
        <v>51</v>
      </c>
      <c r="C396" s="34" t="s">
        <v>176</v>
      </c>
      <c r="D396" s="21"/>
      <c r="E396" s="21"/>
      <c r="F396" s="21"/>
      <c r="G396" s="21"/>
      <c r="H396" s="21"/>
      <c r="I396" s="21"/>
      <c r="J396" s="21"/>
      <c r="K396" s="21"/>
      <c r="L396" s="21"/>
    </row>
    <row r="397" spans="1:12" x14ac:dyDescent="0.25">
      <c r="A397" s="33"/>
      <c r="B397" s="73" t="s">
        <v>27</v>
      </c>
      <c r="C397" s="34"/>
      <c r="D397" s="21"/>
      <c r="E397" s="21"/>
      <c r="F397" s="21"/>
      <c r="G397" s="21"/>
      <c r="H397" s="21"/>
      <c r="I397" s="21"/>
      <c r="J397" s="21"/>
      <c r="K397" s="21"/>
      <c r="L397" s="21"/>
    </row>
    <row r="398" spans="1:12" x14ac:dyDescent="0.25">
      <c r="A398" s="33"/>
      <c r="B398" s="35" t="s">
        <v>52</v>
      </c>
      <c r="C398" s="34" t="s">
        <v>177</v>
      </c>
      <c r="D398" s="21"/>
      <c r="E398" s="21"/>
      <c r="F398" s="21"/>
      <c r="G398" s="21"/>
      <c r="H398" s="21"/>
      <c r="I398" s="21"/>
      <c r="J398" s="21"/>
      <c r="K398" s="21"/>
      <c r="L398" s="21"/>
    </row>
    <row r="399" spans="1:12" x14ac:dyDescent="0.25">
      <c r="A399" s="33"/>
      <c r="B399" s="73" t="s">
        <v>27</v>
      </c>
      <c r="C399" s="34"/>
      <c r="D399" s="21"/>
      <c r="E399" s="21"/>
      <c r="F399" s="21"/>
      <c r="G399" s="21"/>
      <c r="H399" s="21"/>
      <c r="I399" s="21"/>
      <c r="J399" s="21"/>
      <c r="K399" s="21"/>
      <c r="L399" s="21"/>
    </row>
    <row r="400" spans="1:12" x14ac:dyDescent="0.25">
      <c r="A400" s="33"/>
      <c r="B400" s="35" t="s">
        <v>53</v>
      </c>
      <c r="C400" s="34">
        <v>0.18</v>
      </c>
      <c r="D400" s="21"/>
      <c r="E400" s="21"/>
      <c r="F400" s="21"/>
      <c r="G400" s="21"/>
      <c r="H400" s="21"/>
      <c r="I400" s="21"/>
      <c r="J400" s="21"/>
      <c r="K400" s="21"/>
      <c r="L400" s="21"/>
    </row>
    <row r="401" spans="1:12" x14ac:dyDescent="0.25">
      <c r="A401" s="33"/>
      <c r="B401" s="42"/>
      <c r="C401" s="34"/>
      <c r="D401" s="21"/>
      <c r="E401" s="21"/>
      <c r="F401" s="21"/>
      <c r="G401" s="21"/>
      <c r="H401" s="21"/>
      <c r="I401" s="21"/>
      <c r="J401" s="21"/>
      <c r="K401" s="21"/>
      <c r="L401" s="21"/>
    </row>
    <row r="402" spans="1:12" x14ac:dyDescent="0.25">
      <c r="A402" s="14"/>
      <c r="B402" s="14" t="s">
        <v>54</v>
      </c>
      <c r="C402" s="32"/>
      <c r="D402" s="30"/>
      <c r="E402" s="30"/>
      <c r="F402" s="30"/>
      <c r="G402" s="30"/>
      <c r="H402" s="30"/>
      <c r="I402" s="30"/>
      <c r="J402" s="30"/>
      <c r="K402" s="30"/>
      <c r="L402" s="30"/>
    </row>
    <row r="403" spans="1:12" x14ac:dyDescent="0.25">
      <c r="A403" s="2"/>
      <c r="B403" s="9"/>
      <c r="C403" s="2"/>
      <c r="D403" s="117"/>
      <c r="E403" s="117"/>
      <c r="F403" s="117"/>
      <c r="G403" s="117"/>
      <c r="H403" s="117"/>
      <c r="I403" s="117"/>
      <c r="J403" s="117"/>
      <c r="K403" s="117"/>
      <c r="L403" s="40"/>
    </row>
    <row r="404" spans="1:12" x14ac:dyDescent="0.25">
      <c r="A404" s="2"/>
      <c r="B404" s="9"/>
      <c r="C404" s="2"/>
      <c r="D404" s="117"/>
      <c r="E404" s="117"/>
      <c r="F404" s="117"/>
      <c r="G404" s="117"/>
      <c r="H404" s="117"/>
      <c r="I404" s="117"/>
      <c r="J404" s="117"/>
      <c r="K404" s="117"/>
    </row>
    <row r="405" spans="1:12" x14ac:dyDescent="0.25">
      <c r="A405" s="2"/>
      <c r="B405" s="9"/>
      <c r="C405" s="2"/>
      <c r="D405" s="117"/>
      <c r="E405" s="117"/>
      <c r="F405" s="117"/>
      <c r="G405" s="117"/>
      <c r="H405" s="117"/>
      <c r="I405" s="117"/>
      <c r="J405" s="117"/>
      <c r="K405" s="117"/>
    </row>
    <row r="406" spans="1:12" x14ac:dyDescent="0.25">
      <c r="A406" s="2"/>
      <c r="B406" s="9"/>
      <c r="C406" s="2"/>
      <c r="D406" s="117"/>
      <c r="E406" s="117"/>
      <c r="F406" s="117"/>
      <c r="G406" s="117"/>
      <c r="H406" s="117"/>
      <c r="I406" s="117"/>
      <c r="J406" s="117"/>
      <c r="K406" s="117"/>
    </row>
    <row r="407" spans="1:12" x14ac:dyDescent="0.25">
      <c r="A407" s="2"/>
      <c r="B407" s="9"/>
      <c r="C407" s="2"/>
      <c r="D407" s="2"/>
      <c r="E407" s="2"/>
      <c r="F407" s="2"/>
      <c r="G407" s="2"/>
      <c r="H407" s="2"/>
      <c r="I407" s="2"/>
      <c r="J407" s="2"/>
      <c r="K407" s="2"/>
    </row>
    <row r="408" spans="1:12" x14ac:dyDescent="0.25">
      <c r="B408" s="81"/>
      <c r="J408" s="118"/>
      <c r="K408" s="119"/>
    </row>
    <row r="409" spans="1:12" x14ac:dyDescent="0.25">
      <c r="B409" s="81"/>
    </row>
  </sheetData>
  <protectedRanges>
    <protectedRange sqref="Z371" name="Range1_1_1_2_2"/>
    <protectedRange sqref="D370:D371 D373:D375 D377 D379" name="Range1_1_1_2_2_2_1_2"/>
  </protectedRanges>
  <autoFilter ref="A1:L411"/>
  <mergeCells count="13">
    <mergeCell ref="J408:K408"/>
    <mergeCell ref="H8:I8"/>
    <mergeCell ref="J8:K8"/>
    <mergeCell ref="L8:L9"/>
    <mergeCell ref="A2:L2"/>
    <mergeCell ref="A3:L3"/>
    <mergeCell ref="A4:L4"/>
    <mergeCell ref="G7:J7"/>
    <mergeCell ref="A8:A9"/>
    <mergeCell ref="B8:B9"/>
    <mergeCell ref="C8:C9"/>
    <mergeCell ref="D8:E8"/>
    <mergeCell ref="F8:G8"/>
  </mergeCells>
  <conditionalFormatting sqref="E397:L402 L94:L97 I94 I119 H121:K121 F196:L196 A121 C121:D121 D120 F139:L141 E57:E58 F58:IK58 F60:IK60 F35:L36 F27:L31 E29:E31 A47:A49 C47:L47 C48:E48 G48:L52 D49:D50 D79:L79 F74:L77 F85:L88 F95:K97 F101:L102 L119:L121 E120:G121 F137:L137 E124 F124:L126 E186:E189 F186:L188 F217:L217 E227 A320:A327 C389:L396 E394:K397 E195:E196 E137:E141 A403:K407 A94:C94 A119:C119 A95:D97 A12:L18 A98:L100 A139:D146 A20:L26 A63:L63 A67:L68 A71:L73 A35:D36 A27:D31 A32:L34 A82:L84 A79:B79 A78:L78 A74:D77 A89:L93 A85:D88 A101:D102 A103:L111 A122:L123 A137:D137 A127:L127 A124:D126 A130:L136 B175:L175 A240:A245 A328:L336 A389:C402 A364:L388 A345:L345 A309:L309 A297:L297 A288:L290 A256:L276 A246:L252 B198:L210 A152:L155 A37:L40 A118:L118 A169:A189 B217:E218 A195:A218 A19:D19 A54:A60 B57:D60 B61:C62 A64:IK66 A69:J70 A46:D46 A41:D41 B53:L56 B43:B45 B49:C52 A80:J81 B115:C115 A150:D151 A147:L149 A161:D161 A156:D156 B158:B160 B164:C167 B171:D174 B168:L170 B176 B182:D189 B177:J178 B179:L181 A191:C191 B192:D197 B190:L190 B211 B212:K213 B214:F216 A219:IK219 A220:B220 A221:IK222 A223:F226 A228:L228 A238:F239 B234:F234 A235:B235 A236:E236 A229:B229 A237:L237 B240:L241 B242:D245 A254:L254 A253:F253 A255:B255 A287:F287 A308:F308 A291:IR291 A296:IR296 B294 A310:IR310 A319:L319 B327 B323 A343:IR344 A337:IR338 A339:B339">
    <cfRule type="cellIs" dxfId="180" priority="309" stopIfTrue="1" operator="equal">
      <formula>8223.307275</formula>
    </cfRule>
  </conditionalFormatting>
  <conditionalFormatting sqref="E389:L393">
    <cfRule type="cellIs" dxfId="179" priority="308" stopIfTrue="1" operator="equal">
      <formula>8223.307275</formula>
    </cfRule>
  </conditionalFormatting>
  <conditionalFormatting sqref="D94 J94:K94 F94:H94">
    <cfRule type="cellIs" dxfId="178" priority="307" stopIfTrue="1" operator="equal">
      <formula>8223.307275</formula>
    </cfRule>
  </conditionalFormatting>
  <conditionalFormatting sqref="D119:H119 J119:K119">
    <cfRule type="cellIs" dxfId="177" priority="306" stopIfTrue="1" operator="equal">
      <formula>8223.307275</formula>
    </cfRule>
  </conditionalFormatting>
  <conditionalFormatting sqref="A120 H120:K120 C120">
    <cfRule type="cellIs" dxfId="176" priority="305" stopIfTrue="1" operator="equal">
      <formula>8223.307275</formula>
    </cfRule>
  </conditionalFormatting>
  <conditionalFormatting sqref="A138 C138:D138 F138:L138">
    <cfRule type="cellIs" dxfId="175" priority="304" stopIfTrue="1" operator="equal">
      <formula>8223.307275</formula>
    </cfRule>
  </conditionalFormatting>
  <conditionalFormatting sqref="A192:A194 F195:L195">
    <cfRule type="cellIs" dxfId="174" priority="301" stopIfTrue="1" operator="equal">
      <formula>8223.307275</formula>
    </cfRule>
  </conditionalFormatting>
  <conditionalFormatting sqref="F189:L189 A190">
    <cfRule type="cellIs" dxfId="173" priority="300" stopIfTrue="1" operator="equal">
      <formula>8223.307275</formula>
    </cfRule>
  </conditionalFormatting>
  <conditionalFormatting sqref="F218:L218">
    <cfRule type="cellIs" dxfId="172" priority="299" stopIfTrue="1" operator="equal">
      <formula>8223.307275</formula>
    </cfRule>
  </conditionalFormatting>
  <conditionalFormatting sqref="A227 F227:L227 C227:D227">
    <cfRule type="cellIs" dxfId="171" priority="297" stopIfTrue="1" operator="equal">
      <formula>8223.307275</formula>
    </cfRule>
  </conditionalFormatting>
  <conditionalFormatting sqref="B120">
    <cfRule type="cellIs" dxfId="170" priority="296" stopIfTrue="1" operator="equal">
      <formula>8223.307275</formula>
    </cfRule>
  </conditionalFormatting>
  <conditionalFormatting sqref="B227 B138">
    <cfRule type="cellIs" dxfId="169" priority="295" stopIfTrue="1" operator="equal">
      <formula>8223.307275</formula>
    </cfRule>
  </conditionalFormatting>
  <conditionalFormatting sqref="D397:D402">
    <cfRule type="cellIs" dxfId="168" priority="292" stopIfTrue="1" operator="equal">
      <formula>8223.307275</formula>
    </cfRule>
  </conditionalFormatting>
  <conditionalFormatting sqref="C398:C402">
    <cfRule type="cellIs" dxfId="167" priority="291" stopIfTrue="1" operator="equal">
      <formula>8223.307275</formula>
    </cfRule>
  </conditionalFormatting>
  <conditionalFormatting sqref="C399">
    <cfRule type="cellIs" dxfId="166" priority="290" stopIfTrue="1" operator="equal">
      <formula>8223.307275</formula>
    </cfRule>
  </conditionalFormatting>
  <conditionalFormatting sqref="C402">
    <cfRule type="cellIs" dxfId="165" priority="289" stopIfTrue="1" operator="equal">
      <formula>8223.307275</formula>
    </cfRule>
  </conditionalFormatting>
  <conditionalFormatting sqref="L403">
    <cfRule type="cellIs" dxfId="164" priority="288" stopIfTrue="1" operator="equal">
      <formula>8223.307275</formula>
    </cfRule>
  </conditionalFormatting>
  <conditionalFormatting sqref="B121">
    <cfRule type="cellIs" dxfId="163" priority="286" stopIfTrue="1" operator="equal">
      <formula>8223.307275</formula>
    </cfRule>
  </conditionalFormatting>
  <conditionalFormatting sqref="F197:L197">
    <cfRule type="cellIs" dxfId="162" priority="271" stopIfTrue="1" operator="equal">
      <formula>8223.307275</formula>
    </cfRule>
  </conditionalFormatting>
  <conditionalFormatting sqref="E197">
    <cfRule type="cellIs" dxfId="161" priority="270" stopIfTrue="1" operator="equal">
      <formula>8223.307275</formula>
    </cfRule>
  </conditionalFormatting>
  <conditionalFormatting sqref="F19:L19">
    <cfRule type="cellIs" dxfId="160" priority="268" stopIfTrue="1" operator="equal">
      <formula>8223.307275</formula>
    </cfRule>
  </conditionalFormatting>
  <conditionalFormatting sqref="E19">
    <cfRule type="cellIs" dxfId="159" priority="267" stopIfTrue="1" operator="equal">
      <formula>8223.307275</formula>
    </cfRule>
  </conditionalFormatting>
  <conditionalFormatting sqref="E35:E36">
    <cfRule type="cellIs" dxfId="158" priority="266" stopIfTrue="1" operator="equal">
      <formula>8223.307275</formula>
    </cfRule>
  </conditionalFormatting>
  <conditionalFormatting sqref="E27:E28">
    <cfRule type="cellIs" dxfId="157" priority="265" stopIfTrue="1" operator="equal">
      <formula>8223.307275</formula>
    </cfRule>
  </conditionalFormatting>
  <conditionalFormatting sqref="I57 L57 F57:G57 F59:L59">
    <cfRule type="cellIs" dxfId="156" priority="264" stopIfTrue="1" operator="equal">
      <formula>8223.307275</formula>
    </cfRule>
  </conditionalFormatting>
  <conditionalFormatting sqref="K57">
    <cfRule type="cellIs" dxfId="155" priority="263" stopIfTrue="1" operator="equal">
      <formula>8223.307275</formula>
    </cfRule>
  </conditionalFormatting>
  <conditionalFormatting sqref="J57">
    <cfRule type="cellIs" dxfId="154" priority="262" stopIfTrue="1" operator="equal">
      <formula>8223.307275</formula>
    </cfRule>
  </conditionalFormatting>
  <conditionalFormatting sqref="H57">
    <cfRule type="cellIs" dxfId="153" priority="261" stopIfTrue="1" operator="equal">
      <formula>8223.307275</formula>
    </cfRule>
  </conditionalFormatting>
  <conditionalFormatting sqref="F61:L62">
    <cfRule type="cellIs" dxfId="152" priority="254" stopIfTrue="1" operator="equal">
      <formula>8223.307275</formula>
    </cfRule>
  </conditionalFormatting>
  <conditionalFormatting sqref="A61:A62">
    <cfRule type="cellIs" dxfId="151" priority="253" stopIfTrue="1" operator="equal">
      <formula>8223.307275</formula>
    </cfRule>
  </conditionalFormatting>
  <conditionalFormatting sqref="D61:D62">
    <cfRule type="cellIs" dxfId="150" priority="252" stopIfTrue="1" operator="equal">
      <formula>8223.307275</formula>
    </cfRule>
  </conditionalFormatting>
  <conditionalFormatting sqref="M69:IR69 L70:IR70">
    <cfRule type="cellIs" dxfId="149" priority="249" stopIfTrue="1" operator="equal">
      <formula>8223.307275</formula>
    </cfRule>
  </conditionalFormatting>
  <conditionalFormatting sqref="K69:L69">
    <cfRule type="cellIs" dxfId="148" priority="248" stopIfTrue="1" operator="equal">
      <formula>8223.307275</formula>
    </cfRule>
  </conditionalFormatting>
  <conditionalFormatting sqref="K70">
    <cfRule type="cellIs" dxfId="147" priority="246" stopIfTrue="1" operator="equal">
      <formula>8223.307275</formula>
    </cfRule>
  </conditionalFormatting>
  <conditionalFormatting sqref="I41 L41 F41:G41 F46:L46">
    <cfRule type="cellIs" dxfId="146" priority="244" stopIfTrue="1" operator="equal">
      <formula>8223.307275</formula>
    </cfRule>
  </conditionalFormatting>
  <conditionalFormatting sqref="J41">
    <cfRule type="cellIs" dxfId="145" priority="241" stopIfTrue="1" operator="equal">
      <formula>8223.307275</formula>
    </cfRule>
  </conditionalFormatting>
  <conditionalFormatting sqref="K41">
    <cfRule type="cellIs" dxfId="144" priority="243" stopIfTrue="1" operator="equal">
      <formula>8223.307275</formula>
    </cfRule>
  </conditionalFormatting>
  <conditionalFormatting sqref="H41">
    <cfRule type="cellIs" dxfId="143" priority="240" stopIfTrue="1" operator="equal">
      <formula>8223.307275</formula>
    </cfRule>
  </conditionalFormatting>
  <conditionalFormatting sqref="D42 A42:B42 F42:IK42 F44:IK45 A44:A45 D44:D45">
    <cfRule type="cellIs" dxfId="142" priority="235" stopIfTrue="1" operator="equal">
      <formula>8223.307275</formula>
    </cfRule>
  </conditionalFormatting>
  <conditionalFormatting sqref="C42 C44:C45">
    <cfRule type="cellIs" dxfId="141" priority="233" stopIfTrue="1" operator="equal">
      <formula>8223.307275</formula>
    </cfRule>
  </conditionalFormatting>
  <conditionalFormatting sqref="F50">
    <cfRule type="cellIs" dxfId="140" priority="224" stopIfTrue="1" operator="equal">
      <formula>8223.307275</formula>
    </cfRule>
  </conditionalFormatting>
  <conditionalFormatting sqref="A53">
    <cfRule type="cellIs" dxfId="139" priority="220" stopIfTrue="1" operator="equal">
      <formula>8223.307275</formula>
    </cfRule>
  </conditionalFormatting>
  <conditionalFormatting sqref="A50">
    <cfRule type="cellIs" dxfId="138" priority="223" stopIfTrue="1" operator="equal">
      <formula>8223.307275</formula>
    </cfRule>
  </conditionalFormatting>
  <conditionalFormatting sqref="E41:E42 E44">
    <cfRule type="cellIs" dxfId="137" priority="218" stopIfTrue="1" operator="equal">
      <formula>8223.307275</formula>
    </cfRule>
  </conditionalFormatting>
  <conditionalFormatting sqref="F51:F52">
    <cfRule type="cellIs" dxfId="136" priority="207" stopIfTrue="1" operator="equal">
      <formula>8223.307275</formula>
    </cfRule>
  </conditionalFormatting>
  <conditionalFormatting sqref="A51:A52">
    <cfRule type="cellIs" dxfId="135" priority="206" stopIfTrue="1" operator="equal">
      <formula>8223.307275</formula>
    </cfRule>
  </conditionalFormatting>
  <conditionalFormatting sqref="D51:D52">
    <cfRule type="cellIs" dxfId="134" priority="202" stopIfTrue="1" operator="equal">
      <formula>8223.307275</formula>
    </cfRule>
  </conditionalFormatting>
  <conditionalFormatting sqref="F43:IK43 A43 D43">
    <cfRule type="cellIs" dxfId="133" priority="192" stopIfTrue="1" operator="equal">
      <formula>8223.307275</formula>
    </cfRule>
  </conditionalFormatting>
  <conditionalFormatting sqref="C43">
    <cfRule type="cellIs" dxfId="132" priority="191" stopIfTrue="1" operator="equal">
      <formula>8223.307275</formula>
    </cfRule>
  </conditionalFormatting>
  <conditionalFormatting sqref="E43">
    <cfRule type="cellIs" dxfId="131" priority="189" stopIfTrue="1" operator="equal">
      <formula>8223.307275</formula>
    </cfRule>
  </conditionalFormatting>
  <conditionalFormatting sqref="E49">
    <cfRule type="cellIs" dxfId="130" priority="188" stopIfTrue="1" operator="equal">
      <formula>8223.307275</formula>
    </cfRule>
  </conditionalFormatting>
  <conditionalFormatting sqref="B47">
    <cfRule type="cellIs" dxfId="129" priority="187" stopIfTrue="1" operator="equal">
      <formula>8223.307275</formula>
    </cfRule>
  </conditionalFormatting>
  <conditionalFormatting sqref="B48">
    <cfRule type="cellIs" dxfId="128" priority="186" stopIfTrue="1" operator="equal">
      <formula>8223.307275</formula>
    </cfRule>
  </conditionalFormatting>
  <conditionalFormatting sqref="F48:F49">
    <cfRule type="cellIs" dxfId="127" priority="185" stopIfTrue="1" operator="equal">
      <formula>8223.307275</formula>
    </cfRule>
  </conditionalFormatting>
  <conditionalFormatting sqref="M80:IR80 L81:IR81">
    <cfRule type="cellIs" dxfId="126" priority="183" stopIfTrue="1" operator="equal">
      <formula>8223.307275</formula>
    </cfRule>
  </conditionalFormatting>
  <conditionalFormatting sqref="K80:L80">
    <cfRule type="cellIs" dxfId="125" priority="182" stopIfTrue="1" operator="equal">
      <formula>8223.307275</formula>
    </cfRule>
  </conditionalFormatting>
  <conditionalFormatting sqref="K81">
    <cfRule type="cellIs" dxfId="124" priority="180" stopIfTrue="1" operator="equal">
      <formula>8223.307275</formula>
    </cfRule>
  </conditionalFormatting>
  <conditionalFormatting sqref="C79">
    <cfRule type="cellIs" dxfId="123" priority="179" stopIfTrue="1" operator="equal">
      <formula>8223.307275</formula>
    </cfRule>
  </conditionalFormatting>
  <conditionalFormatting sqref="E74:E75">
    <cfRule type="cellIs" dxfId="122" priority="176" stopIfTrue="1" operator="equal">
      <formula>8223.307275</formula>
    </cfRule>
  </conditionalFormatting>
  <conditionalFormatting sqref="E85:E86">
    <cfRule type="cellIs" dxfId="121" priority="175" stopIfTrue="1" operator="equal">
      <formula>8223.307275</formula>
    </cfRule>
  </conditionalFormatting>
  <conditionalFormatting sqref="E94:E95">
    <cfRule type="cellIs" dxfId="120" priority="174" stopIfTrue="1" operator="equal">
      <formula>8223.307275</formula>
    </cfRule>
  </conditionalFormatting>
  <conditionalFormatting sqref="E101:E102">
    <cfRule type="cellIs" dxfId="119" priority="172" stopIfTrue="1" operator="equal">
      <formula>8223.307275</formula>
    </cfRule>
  </conditionalFormatting>
  <conditionalFormatting sqref="A115 G115:L115 D115">
    <cfRule type="cellIs" dxfId="118" priority="170" stopIfTrue="1" operator="equal">
      <formula>8223.307275</formula>
    </cfRule>
  </conditionalFormatting>
  <conditionalFormatting sqref="E115">
    <cfRule type="cellIs" dxfId="117" priority="169" stopIfTrue="1" operator="equal">
      <formula>8223.307275</formula>
    </cfRule>
  </conditionalFormatting>
  <conditionalFormatting sqref="F115">
    <cfRule type="cellIs" dxfId="116" priority="168" stopIfTrue="1" operator="equal">
      <formula>8223.307275</formula>
    </cfRule>
  </conditionalFormatting>
  <conditionalFormatting sqref="E125:E126">
    <cfRule type="cellIs" dxfId="115" priority="166" stopIfTrue="1" operator="equal">
      <formula>8223.307275</formula>
    </cfRule>
  </conditionalFormatting>
  <conditionalFormatting sqref="H129:K129 A129 C129:D129 D128 L128:L129 E128:E129 G128:G129">
    <cfRule type="cellIs" dxfId="114" priority="164" stopIfTrue="1" operator="equal">
      <formula>8223.307275</formula>
    </cfRule>
  </conditionalFormatting>
  <conditionalFormatting sqref="A128 H128:K128 C128">
    <cfRule type="cellIs" dxfId="113" priority="163" stopIfTrue="1" operator="equal">
      <formula>8223.307275</formula>
    </cfRule>
  </conditionalFormatting>
  <conditionalFormatting sqref="B128">
    <cfRule type="cellIs" dxfId="112" priority="162" stopIfTrue="1" operator="equal">
      <formula>8223.307275</formula>
    </cfRule>
  </conditionalFormatting>
  <conditionalFormatting sqref="B129">
    <cfRule type="cellIs" dxfId="111" priority="161" stopIfTrue="1" operator="equal">
      <formula>8223.307275</formula>
    </cfRule>
  </conditionalFormatting>
  <conditionalFormatting sqref="F128">
    <cfRule type="cellIs" dxfId="110" priority="159" stopIfTrue="1" operator="equal">
      <formula>8223.307275</formula>
    </cfRule>
  </conditionalFormatting>
  <conditionalFormatting sqref="F129">
    <cfRule type="cellIs" dxfId="109" priority="158" stopIfTrue="1" operator="equal">
      <formula>8223.307275</formula>
    </cfRule>
  </conditionalFormatting>
  <conditionalFormatting sqref="F150:L151 F142:L146 E144:E146">
    <cfRule type="cellIs" dxfId="108" priority="157" stopIfTrue="1" operator="equal">
      <formula>8223.307275</formula>
    </cfRule>
  </conditionalFormatting>
  <conditionalFormatting sqref="E150:E151">
    <cfRule type="cellIs" dxfId="107" priority="156" stopIfTrue="1" operator="equal">
      <formula>8223.307275</formula>
    </cfRule>
  </conditionalFormatting>
  <conditionalFormatting sqref="E142:E143">
    <cfRule type="cellIs" dxfId="106" priority="155" stopIfTrue="1" operator="equal">
      <formula>8223.307275</formula>
    </cfRule>
  </conditionalFormatting>
  <conditionalFormatting sqref="A162:A164 C162:L162 C163:E163 G163:L167 D164:D165">
    <cfRule type="cellIs" dxfId="105" priority="154" stopIfTrue="1" operator="equal">
      <formula>8223.307275</formula>
    </cfRule>
  </conditionalFormatting>
  <conditionalFormatting sqref="I156 L156 F156:G156 F161:L161">
    <cfRule type="cellIs" dxfId="104" priority="153" stopIfTrue="1" operator="equal">
      <formula>8223.307275</formula>
    </cfRule>
  </conditionalFormatting>
  <conditionalFormatting sqref="J156">
    <cfRule type="cellIs" dxfId="103" priority="151" stopIfTrue="1" operator="equal">
      <formula>8223.307275</formula>
    </cfRule>
  </conditionalFormatting>
  <conditionalFormatting sqref="K156">
    <cfRule type="cellIs" dxfId="102" priority="152" stopIfTrue="1" operator="equal">
      <formula>8223.307275</formula>
    </cfRule>
  </conditionalFormatting>
  <conditionalFormatting sqref="H156">
    <cfRule type="cellIs" dxfId="101" priority="150" stopIfTrue="1" operator="equal">
      <formula>8223.307275</formula>
    </cfRule>
  </conditionalFormatting>
  <conditionalFormatting sqref="D157 A157:B157 F157:IK157 F159:IK160 A159:A160 D159:D160">
    <cfRule type="cellIs" dxfId="100" priority="149" stopIfTrue="1" operator="equal">
      <formula>8223.307275</formula>
    </cfRule>
  </conditionalFormatting>
  <conditionalFormatting sqref="C157 C159:C160">
    <cfRule type="cellIs" dxfId="99" priority="147" stopIfTrue="1" operator="equal">
      <formula>8223.307275</formula>
    </cfRule>
  </conditionalFormatting>
  <conditionalFormatting sqref="F165">
    <cfRule type="cellIs" dxfId="98" priority="144" stopIfTrue="1" operator="equal">
      <formula>8223.307275</formula>
    </cfRule>
  </conditionalFormatting>
  <conditionalFormatting sqref="A168">
    <cfRule type="cellIs" dxfId="97" priority="142" stopIfTrue="1" operator="equal">
      <formula>8223.307275</formula>
    </cfRule>
  </conditionalFormatting>
  <conditionalFormatting sqref="A165">
    <cfRule type="cellIs" dxfId="96" priority="143" stopIfTrue="1" operator="equal">
      <formula>8223.307275</formula>
    </cfRule>
  </conditionalFormatting>
  <conditionalFormatting sqref="E156:E157 E159">
    <cfRule type="cellIs" dxfId="95" priority="140" stopIfTrue="1" operator="equal">
      <formula>8223.307275</formula>
    </cfRule>
  </conditionalFormatting>
  <conditionalFormatting sqref="F166:F167">
    <cfRule type="cellIs" dxfId="94" priority="139" stopIfTrue="1" operator="equal">
      <formula>8223.307275</formula>
    </cfRule>
  </conditionalFormatting>
  <conditionalFormatting sqref="A166:A167">
    <cfRule type="cellIs" dxfId="93" priority="138" stopIfTrue="1" operator="equal">
      <formula>8223.307275</formula>
    </cfRule>
  </conditionalFormatting>
  <conditionalFormatting sqref="D166:D167">
    <cfRule type="cellIs" dxfId="92" priority="137" stopIfTrue="1" operator="equal">
      <formula>8223.307275</formula>
    </cfRule>
  </conditionalFormatting>
  <conditionalFormatting sqref="F158:IK158 A158 D158">
    <cfRule type="cellIs" dxfId="91" priority="136" stopIfTrue="1" operator="equal">
      <formula>8223.307275</formula>
    </cfRule>
  </conditionalFormatting>
  <conditionalFormatting sqref="C158">
    <cfRule type="cellIs" dxfId="90" priority="135" stopIfTrue="1" operator="equal">
      <formula>8223.307275</formula>
    </cfRule>
  </conditionalFormatting>
  <conditionalFormatting sqref="E158">
    <cfRule type="cellIs" dxfId="89" priority="133" stopIfTrue="1" operator="equal">
      <formula>8223.307275</formula>
    </cfRule>
  </conditionalFormatting>
  <conditionalFormatting sqref="E164">
    <cfRule type="cellIs" dxfId="88" priority="132" stopIfTrue="1" operator="equal">
      <formula>8223.307275</formula>
    </cfRule>
  </conditionalFormatting>
  <conditionalFormatting sqref="B162">
    <cfRule type="cellIs" dxfId="87" priority="131" stopIfTrue="1" operator="equal">
      <formula>8223.307275</formula>
    </cfRule>
  </conditionalFormatting>
  <conditionalFormatting sqref="B163">
    <cfRule type="cellIs" dxfId="86" priority="130" stopIfTrue="1" operator="equal">
      <formula>8223.307275</formula>
    </cfRule>
  </conditionalFormatting>
  <conditionalFormatting sqref="F163:F164">
    <cfRule type="cellIs" dxfId="85" priority="129" stopIfTrue="1" operator="equal">
      <formula>8223.307275</formula>
    </cfRule>
  </conditionalFormatting>
  <conditionalFormatting sqref="F171:L174">
    <cfRule type="cellIs" dxfId="84" priority="128" stopIfTrue="1" operator="equal">
      <formula>8223.307275</formula>
    </cfRule>
  </conditionalFormatting>
  <conditionalFormatting sqref="E171:E172">
    <cfRule type="cellIs" dxfId="83" priority="126" stopIfTrue="1" operator="equal">
      <formula>8223.307275</formula>
    </cfRule>
  </conditionalFormatting>
  <conditionalFormatting sqref="D176:L176 F182:L185">
    <cfRule type="cellIs" dxfId="82" priority="125" stopIfTrue="1" operator="equal">
      <formula>8223.307275</formula>
    </cfRule>
  </conditionalFormatting>
  <conditionalFormatting sqref="L178">
    <cfRule type="cellIs" dxfId="81" priority="124" stopIfTrue="1" operator="equal">
      <formula>8223.307275</formula>
    </cfRule>
  </conditionalFormatting>
  <conditionalFormatting sqref="K177:L177">
    <cfRule type="cellIs" dxfId="80" priority="123" stopIfTrue="1" operator="equal">
      <formula>8223.307275</formula>
    </cfRule>
  </conditionalFormatting>
  <conditionalFormatting sqref="K178">
    <cfRule type="cellIs" dxfId="79" priority="121" stopIfTrue="1" operator="equal">
      <formula>8223.307275</formula>
    </cfRule>
  </conditionalFormatting>
  <conditionalFormatting sqref="C176">
    <cfRule type="cellIs" dxfId="78" priority="120" stopIfTrue="1" operator="equal">
      <formula>8223.307275</formula>
    </cfRule>
  </conditionalFormatting>
  <conditionalFormatting sqref="E182:E183">
    <cfRule type="cellIs" dxfId="77" priority="118" stopIfTrue="1" operator="equal">
      <formula>8223.307275</formula>
    </cfRule>
  </conditionalFormatting>
  <conditionalFormatting sqref="L191:L194 I191 F192:K194">
    <cfRule type="cellIs" dxfId="76" priority="117" stopIfTrue="1" operator="equal">
      <formula>8223.307275</formula>
    </cfRule>
  </conditionalFormatting>
  <conditionalFormatting sqref="D191 J191:K191 F191:H191">
    <cfRule type="cellIs" dxfId="75" priority="116" stopIfTrue="1" operator="equal">
      <formula>8223.307275</formula>
    </cfRule>
  </conditionalFormatting>
  <conditionalFormatting sqref="E191:E192">
    <cfRule type="cellIs" dxfId="74" priority="115" stopIfTrue="1" operator="equal">
      <formula>8223.307275</formula>
    </cfRule>
  </conditionalFormatting>
  <conditionalFormatting sqref="H214:K214 L212:L214 F211:L211 H216:L216">
    <cfRule type="cellIs" dxfId="73" priority="109" stopIfTrue="1" operator="equal">
      <formula>8223.307275</formula>
    </cfRule>
  </conditionalFormatting>
  <conditionalFormatting sqref="G214 G216">
    <cfRule type="cellIs" dxfId="72" priority="108" stopIfTrue="1" operator="equal">
      <formula>8223.307275</formula>
    </cfRule>
  </conditionalFormatting>
  <conditionalFormatting sqref="H215:L215">
    <cfRule type="cellIs" dxfId="71" priority="106" stopIfTrue="1" operator="equal">
      <formula>8223.307275</formula>
    </cfRule>
  </conditionalFormatting>
  <conditionalFormatting sqref="C211:E211">
    <cfRule type="cellIs" dxfId="70" priority="107" stopIfTrue="1" operator="equal">
      <formula>8223.307275</formula>
    </cfRule>
  </conditionalFormatting>
  <conditionalFormatting sqref="G215">
    <cfRule type="cellIs" dxfId="69" priority="105" stopIfTrue="1" operator="equal">
      <formula>8223.307275</formula>
    </cfRule>
  </conditionalFormatting>
  <conditionalFormatting sqref="C220:E220">
    <cfRule type="cellIs" dxfId="68" priority="101" stopIfTrue="1" operator="equal">
      <formula>8223.307275</formula>
    </cfRule>
  </conditionalFormatting>
  <conditionalFormatting sqref="F220:IK220 H223:IK226">
    <cfRule type="cellIs" dxfId="67" priority="104" stopIfTrue="1" operator="equal">
      <formula>8223.307275</formula>
    </cfRule>
  </conditionalFormatting>
  <conditionalFormatting sqref="G223:G226">
    <cfRule type="cellIs" dxfId="66" priority="103" stopIfTrue="1" operator="equal">
      <formula>8223.307275</formula>
    </cfRule>
  </conditionalFormatting>
  <conditionalFormatting sqref="D230:H230 A230:A231 J230:K230 D231:J231 C235:E235 A234">
    <cfRule type="cellIs" dxfId="65" priority="91" stopIfTrue="1" operator="equal">
      <formula>8223.307275</formula>
    </cfRule>
  </conditionalFormatting>
  <conditionalFormatting sqref="F236">
    <cfRule type="cellIs" dxfId="64" priority="90" stopIfTrue="1" operator="equal">
      <formula>8223.307275</formula>
    </cfRule>
  </conditionalFormatting>
  <conditionalFormatting sqref="K231 I230 B230:C231 F235:K235 L230:L231 G236:K236 G238:L239 L235:L236">
    <cfRule type="cellIs" dxfId="63" priority="92" stopIfTrue="1" operator="equal">
      <formula>8223.307275</formula>
    </cfRule>
  </conditionalFormatting>
  <conditionalFormatting sqref="F229:IK229">
    <cfRule type="cellIs" dxfId="62" priority="89" stopIfTrue="1" operator="equal">
      <formula>8223.307275</formula>
    </cfRule>
  </conditionalFormatting>
  <conditionalFormatting sqref="C229:E229">
    <cfRule type="cellIs" dxfId="61" priority="88" stopIfTrue="1" operator="equal">
      <formula>8223.307275</formula>
    </cfRule>
  </conditionalFormatting>
  <conditionalFormatting sqref="D232:D233 L232:L233 G232:G233">
    <cfRule type="cellIs" dxfId="60" priority="84" stopIfTrue="1" operator="equal">
      <formula>8223.307275</formula>
    </cfRule>
  </conditionalFormatting>
  <conditionalFormatting sqref="H232:K233 A232:A233 C232:C233">
    <cfRule type="cellIs" dxfId="59" priority="83" stopIfTrue="1" operator="equal">
      <formula>8223.307275</formula>
    </cfRule>
  </conditionalFormatting>
  <conditionalFormatting sqref="B232">
    <cfRule type="cellIs" dxfId="58" priority="82" stopIfTrue="1" operator="equal">
      <formula>8223.307275</formula>
    </cfRule>
  </conditionalFormatting>
  <conditionalFormatting sqref="G234:L234">
    <cfRule type="cellIs" dxfId="57" priority="85" stopIfTrue="1" operator="equal">
      <formula>8223.307275</formula>
    </cfRule>
  </conditionalFormatting>
  <conditionalFormatting sqref="B233">
    <cfRule type="cellIs" dxfId="56" priority="81" stopIfTrue="1" operator="equal">
      <formula>8223.307275</formula>
    </cfRule>
  </conditionalFormatting>
  <conditionalFormatting sqref="E232">
    <cfRule type="cellIs" dxfId="55" priority="80" stopIfTrue="1" operator="equal">
      <formula>8223.307275</formula>
    </cfRule>
  </conditionalFormatting>
  <conditionalFormatting sqref="F232">
    <cfRule type="cellIs" dxfId="54" priority="79" stopIfTrue="1" operator="equal">
      <formula>8223.307275</formula>
    </cfRule>
  </conditionalFormatting>
  <conditionalFormatting sqref="F233">
    <cfRule type="cellIs" dxfId="53" priority="78" stopIfTrue="1" operator="equal">
      <formula>8223.307275</formula>
    </cfRule>
  </conditionalFormatting>
  <conditionalFormatting sqref="E242:E243">
    <cfRule type="cellIs" dxfId="52" priority="72" stopIfTrue="1" operator="equal">
      <formula>8223.307275</formula>
    </cfRule>
  </conditionalFormatting>
  <conditionalFormatting sqref="F242:L245">
    <cfRule type="cellIs" dxfId="51" priority="73" stopIfTrue="1" operator="equal">
      <formula>8223.307275</formula>
    </cfRule>
  </conditionalFormatting>
  <conditionalFormatting sqref="C255">
    <cfRule type="cellIs" dxfId="50" priority="63" stopIfTrue="1" operator="equal">
      <formula>8223.307275</formula>
    </cfRule>
  </conditionalFormatting>
  <conditionalFormatting sqref="D255:L255">
    <cfRule type="cellIs" dxfId="49" priority="64" stopIfTrue="1" operator="equal">
      <formula>8223.307275</formula>
    </cfRule>
  </conditionalFormatting>
  <conditionalFormatting sqref="H287:K287 M287:IR287 C281:E282">
    <cfRule type="cellIs" dxfId="48" priority="62" stopIfTrue="1" operator="equal">
      <formula>8223.307275</formula>
    </cfRule>
  </conditionalFormatting>
  <conditionalFormatting sqref="G287 L287">
    <cfRule type="cellIs" dxfId="47" priority="61" stopIfTrue="1" operator="equal">
      <formula>8223.307275</formula>
    </cfRule>
  </conditionalFormatting>
  <conditionalFormatting sqref="C283:D283 E283:E284">
    <cfRule type="cellIs" dxfId="46" priority="60" stopIfTrue="1" operator="equal">
      <formula>8223.307275</formula>
    </cfRule>
  </conditionalFormatting>
  <conditionalFormatting sqref="C279:C280 C284">
    <cfRule type="cellIs" dxfId="45" priority="59" stopIfTrue="1" operator="equal">
      <formula>8223.307275</formula>
    </cfRule>
  </conditionalFormatting>
  <conditionalFormatting sqref="D279">
    <cfRule type="cellIs" dxfId="44" priority="58" stopIfTrue="1" operator="equal">
      <formula>8223.307275</formula>
    </cfRule>
  </conditionalFormatting>
  <conditionalFormatting sqref="D280">
    <cfRule type="cellIs" dxfId="43" priority="57" stopIfTrue="1" operator="equal">
      <formula>8223.307275</formula>
    </cfRule>
  </conditionalFormatting>
  <conditionalFormatting sqref="C286:E286">
    <cfRule type="cellIs" dxfId="42" priority="56" stopIfTrue="1" operator="equal">
      <formula>8223.307275</formula>
    </cfRule>
  </conditionalFormatting>
  <conditionalFormatting sqref="D284">
    <cfRule type="cellIs" dxfId="41" priority="55" stopIfTrue="1" operator="equal">
      <formula>8223.307275</formula>
    </cfRule>
  </conditionalFormatting>
  <conditionalFormatting sqref="C278:E278">
    <cfRule type="cellIs" dxfId="40" priority="54" stopIfTrue="1" operator="equal">
      <formula>8223.307275</formula>
    </cfRule>
  </conditionalFormatting>
  <conditionalFormatting sqref="C285:D285">
    <cfRule type="cellIs" dxfId="39" priority="53" stopIfTrue="1" operator="equal">
      <formula>8223.307275</formula>
    </cfRule>
  </conditionalFormatting>
  <conditionalFormatting sqref="E279:E280 E285">
    <cfRule type="cellIs" dxfId="38" priority="52" stopIfTrue="1" operator="equal">
      <formula>8223.307275</formula>
    </cfRule>
  </conditionalFormatting>
  <conditionalFormatting sqref="F281">
    <cfRule type="cellIs" dxfId="37" priority="51" stopIfTrue="1" operator="equal">
      <formula>8223.307275</formula>
    </cfRule>
  </conditionalFormatting>
  <conditionalFormatting sqref="F282">
    <cfRule type="cellIs" dxfId="36" priority="50" stopIfTrue="1" operator="equal">
      <formula>8223.307275</formula>
    </cfRule>
  </conditionalFormatting>
  <conditionalFormatting sqref="H308:K308 M308:IR308 C302:E303">
    <cfRule type="cellIs" dxfId="35" priority="49" stopIfTrue="1" operator="equal">
      <formula>8223.307275</formula>
    </cfRule>
  </conditionalFormatting>
  <conditionalFormatting sqref="G308 L308">
    <cfRule type="cellIs" dxfId="34" priority="48" stopIfTrue="1" operator="equal">
      <formula>8223.307275</formula>
    </cfRule>
  </conditionalFormatting>
  <conditionalFormatting sqref="C304:D304 E304:E305">
    <cfRule type="cellIs" dxfId="33" priority="47" stopIfTrue="1" operator="equal">
      <formula>8223.307275</formula>
    </cfRule>
  </conditionalFormatting>
  <conditionalFormatting sqref="C300:C301 C305">
    <cfRule type="cellIs" dxfId="32" priority="46" stopIfTrue="1" operator="equal">
      <formula>8223.307275</formula>
    </cfRule>
  </conditionalFormatting>
  <conditionalFormatting sqref="D300">
    <cfRule type="cellIs" dxfId="31" priority="45" stopIfTrue="1" operator="equal">
      <formula>8223.307275</formula>
    </cfRule>
  </conditionalFormatting>
  <conditionalFormatting sqref="D301">
    <cfRule type="cellIs" dxfId="30" priority="44" stopIfTrue="1" operator="equal">
      <formula>8223.307275</formula>
    </cfRule>
  </conditionalFormatting>
  <conditionalFormatting sqref="C307:E307">
    <cfRule type="cellIs" dxfId="29" priority="43" stopIfTrue="1" operator="equal">
      <formula>8223.307275</formula>
    </cfRule>
  </conditionalFormatting>
  <conditionalFormatting sqref="D305">
    <cfRule type="cellIs" dxfId="28" priority="42" stopIfTrue="1" operator="equal">
      <formula>8223.307275</formula>
    </cfRule>
  </conditionalFormatting>
  <conditionalFormatting sqref="C299:E299">
    <cfRule type="cellIs" dxfId="27" priority="41" stopIfTrue="1" operator="equal">
      <formula>8223.307275</formula>
    </cfRule>
  </conditionalFormatting>
  <conditionalFormatting sqref="C306:D306">
    <cfRule type="cellIs" dxfId="26" priority="40" stopIfTrue="1" operator="equal">
      <formula>8223.307275</formula>
    </cfRule>
  </conditionalFormatting>
  <conditionalFormatting sqref="E300:E301 E306">
    <cfRule type="cellIs" dxfId="25" priority="39" stopIfTrue="1" operator="equal">
      <formula>8223.307275</formula>
    </cfRule>
  </conditionalFormatting>
  <conditionalFormatting sqref="F302">
    <cfRule type="cellIs" dxfId="24" priority="38" stopIfTrue="1" operator="equal">
      <formula>8223.307275</formula>
    </cfRule>
  </conditionalFormatting>
  <conditionalFormatting sqref="F303">
    <cfRule type="cellIs" dxfId="23" priority="37" stopIfTrue="1" operator="equal">
      <formula>8223.307275</formula>
    </cfRule>
  </conditionalFormatting>
  <conditionalFormatting sqref="B295:E295 A292:A295 D292:H292 J292:K292 D293:J293 H294:K295 C294:E294">
    <cfRule type="cellIs" dxfId="22" priority="33" stopIfTrue="1" operator="equal">
      <formula>8223.307275</formula>
    </cfRule>
  </conditionalFormatting>
  <conditionalFormatting sqref="K293 I292 B292:C293 L292:L295">
    <cfRule type="cellIs" dxfId="21" priority="35" stopIfTrue="1" operator="equal">
      <formula>8223.307275</formula>
    </cfRule>
  </conditionalFormatting>
  <conditionalFormatting sqref="F295">
    <cfRule type="cellIs" dxfId="20" priority="32" stopIfTrue="1" operator="equal">
      <formula>8223.307275</formula>
    </cfRule>
  </conditionalFormatting>
  <conditionalFormatting sqref="G294:G295">
    <cfRule type="cellIs" dxfId="19" priority="31" stopIfTrue="1" operator="equal">
      <formula>8223.307275</formula>
    </cfRule>
  </conditionalFormatting>
  <conditionalFormatting sqref="E323:E325">
    <cfRule type="cellIs" dxfId="18" priority="9" stopIfTrue="1" operator="equal">
      <formula>8223.307275</formula>
    </cfRule>
  </conditionalFormatting>
  <conditionalFormatting sqref="F294">
    <cfRule type="cellIs" dxfId="17" priority="27" stopIfTrue="1" operator="equal">
      <formula>8223.307275</formula>
    </cfRule>
  </conditionalFormatting>
  <conditionalFormatting sqref="E321:E322 E326:E327">
    <cfRule type="cellIs" dxfId="16" priority="8" stopIfTrue="1" operator="equal">
      <formula>8223.307275</formula>
    </cfRule>
  </conditionalFormatting>
  <conditionalFormatting sqref="K311:K318">
    <cfRule type="cellIs" dxfId="15" priority="25" stopIfTrue="1" operator="equal">
      <formula>8223.307275</formula>
    </cfRule>
  </conditionalFormatting>
  <conditionalFormatting sqref="F326 J322:J324 B321:C321 K322:K325 I321 B325 L321:L327">
    <cfRule type="cellIs" dxfId="14" priority="23" stopIfTrue="1" operator="equal">
      <formula>8223.307275</formula>
    </cfRule>
  </conditionalFormatting>
  <conditionalFormatting sqref="C325 C327">
    <cfRule type="cellIs" dxfId="13" priority="18" stopIfTrue="1" operator="equal">
      <formula>8223.307275</formula>
    </cfRule>
  </conditionalFormatting>
  <conditionalFormatting sqref="B326">
    <cfRule type="cellIs" dxfId="12" priority="20" stopIfTrue="1" operator="equal">
      <formula>8223.307275</formula>
    </cfRule>
  </conditionalFormatting>
  <conditionalFormatting sqref="C326:D326 B322 J321:K321 D321:D325 D327 H326:K327 F327 F325:J325 F322:I324 F321:H321">
    <cfRule type="cellIs" dxfId="11" priority="21" stopIfTrue="1" operator="equal">
      <formula>8223.307275</formula>
    </cfRule>
  </conditionalFormatting>
  <conditionalFormatting sqref="B326">
    <cfRule type="cellIs" dxfId="10" priority="19" stopIfTrue="1" operator="equal">
      <formula>8223.307275</formula>
    </cfRule>
  </conditionalFormatting>
  <conditionalFormatting sqref="G326:G327">
    <cfRule type="cellIs" dxfId="9" priority="17" stopIfTrue="1" operator="equal">
      <formula>8223.307275</formula>
    </cfRule>
  </conditionalFormatting>
  <conditionalFormatting sqref="C322:C324">
    <cfRule type="cellIs" dxfId="8" priority="14" stopIfTrue="1" operator="equal">
      <formula>8223.307275</formula>
    </cfRule>
  </conditionalFormatting>
  <conditionalFormatting sqref="B324">
    <cfRule type="cellIs" dxfId="7" priority="13" stopIfTrue="1" operator="equal">
      <formula>8223.307275</formula>
    </cfRule>
  </conditionalFormatting>
  <conditionalFormatting sqref="B320">
    <cfRule type="cellIs" dxfId="6" priority="10" stopIfTrue="1" operator="equal">
      <formula>8223.307275</formula>
    </cfRule>
  </conditionalFormatting>
  <conditionalFormatting sqref="C320:L320">
    <cfRule type="cellIs" dxfId="5" priority="12" stopIfTrue="1" operator="equal">
      <formula>8223.307275</formula>
    </cfRule>
  </conditionalFormatting>
  <conditionalFormatting sqref="L339:L342">
    <cfRule type="cellIs" dxfId="4" priority="6" stopIfTrue="1" operator="equal">
      <formula>8223.307275</formula>
    </cfRule>
  </conditionalFormatting>
  <conditionalFormatting sqref="D339 M339:IR339 J339:K339 B341 F339:H339">
    <cfRule type="cellIs" dxfId="3" priority="5" stopIfTrue="1" operator="equal">
      <formula>8223.307275</formula>
    </cfRule>
  </conditionalFormatting>
  <conditionalFormatting sqref="K340:K342 I339 C340:C342">
    <cfRule type="cellIs" dxfId="2" priority="4" stopIfTrue="1" operator="equal">
      <formula>8223.307275</formula>
    </cfRule>
  </conditionalFormatting>
  <conditionalFormatting sqref="C339">
    <cfRule type="cellIs" dxfId="1" priority="3" stopIfTrue="1" operator="equal">
      <formula>8223.307275</formula>
    </cfRule>
  </conditionalFormatting>
  <conditionalFormatting sqref="G253:L253">
    <cfRule type="cellIs" dxfId="0" priority="1" stopIfTrue="1" operator="equal">
      <formula>8223.307275</formula>
    </cfRule>
  </conditionalFormatting>
  <printOptions horizontalCentered="1"/>
  <pageMargins left="0.19685039370078741" right="0.19685039370078741" top="0.59055118110236227" bottom="0.39370078740157483" header="0.19685039370078741" footer="0.19685039370078741"/>
  <pageSetup paperSize="9" scale="87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ხარჯთაღრიცხვა</vt:lpstr>
      <vt:lpstr>ხარჯთაღრიცხვა!Print_Area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PROJECT1</dc:creator>
  <cp:lastModifiedBy>Zviad Bokhua</cp:lastModifiedBy>
  <cp:lastPrinted>2019-05-14T09:02:28Z</cp:lastPrinted>
  <dcterms:created xsi:type="dcterms:W3CDTF">2019-02-17T20:12:49Z</dcterms:created>
  <dcterms:modified xsi:type="dcterms:W3CDTF">2019-05-14T17:11:59Z</dcterms:modified>
</cp:coreProperties>
</file>