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5135" windowHeight="9300" firstSheet="7" activeTab="7"/>
  </bookViews>
  <sheets>
    <sheet name="V-ჭებისა და წყალსადენების მოწყო" sheetId="1" r:id="rId1"/>
    <sheet name="IV- მილები" sheetId="2" r:id="rId2"/>
    <sheet name="I-გზები-ზედა ზონა" sheetId="3" r:id="rId3"/>
    <sheet name="X-სანიაღვრე არხები" sheetId="6" r:id="rId4"/>
    <sheet name="IX-მასალების შეძენა" sheetId="4" r:id="rId5"/>
    <sheet name="VIIგარე განათებები, შენობები,სა" sheetId="15" r:id="rId6"/>
    <sheet name="0-მოსაცდელები 2014" sheetId="18" r:id="rId7"/>
    <sheet name="1" sheetId="21" r:id="rId8"/>
  </sheets>
  <calcPr calcId="124519"/>
</workbook>
</file>

<file path=xl/calcChain.xml><?xml version="1.0" encoding="utf-8"?>
<calcChain xmlns="http://schemas.openxmlformats.org/spreadsheetml/2006/main">
  <c r="D291" i="21"/>
  <c r="D288"/>
  <c r="D285"/>
  <c r="D295" l="1"/>
  <c r="D274" l="1"/>
  <c r="D257"/>
  <c r="D255"/>
  <c r="D246"/>
  <c r="D242"/>
  <c r="D82" l="1"/>
  <c r="D73"/>
  <c r="D71"/>
  <c r="D226"/>
  <c r="D224"/>
  <c r="D219"/>
  <c r="D209"/>
  <c r="D196"/>
  <c r="D194"/>
  <c r="D189"/>
  <c r="D98" l="1"/>
  <c r="D87"/>
  <c r="D136"/>
  <c r="D127"/>
  <c r="D59" l="1"/>
  <c r="D57"/>
  <c r="D45"/>
  <c r="D43"/>
  <c r="D36"/>
  <c r="D27"/>
  <c r="D25"/>
  <c r="D20"/>
  <c r="D183" l="1"/>
  <c r="D162"/>
  <c r="D178"/>
  <c r="D118"/>
  <c r="D108"/>
  <c r="D171"/>
  <c r="D157"/>
  <c r="D144"/>
  <c r="D142"/>
  <c r="D11" l="1"/>
  <c r="D9"/>
  <c r="Q40" i="3" l="1"/>
  <c r="L112" i="1"/>
  <c r="K111"/>
  <c r="I111"/>
  <c r="G111"/>
  <c r="J90" i="15"/>
  <c r="H90"/>
  <c r="F90"/>
  <c r="J89"/>
  <c r="H89"/>
  <c r="F89"/>
  <c r="J87"/>
  <c r="K87" s="1"/>
  <c r="H87"/>
  <c r="F87"/>
  <c r="L111" i="1" l="1"/>
  <c r="K90" i="15"/>
  <c r="K89"/>
  <c r="K91" s="1"/>
  <c r="K331" s="1"/>
  <c r="K332" s="1"/>
  <c r="M14" i="3"/>
  <c r="P14" s="1"/>
  <c r="Q14" s="1"/>
  <c r="K56" i="18"/>
  <c r="H21"/>
  <c r="K45"/>
  <c r="J45"/>
  <c r="H45"/>
  <c r="F45"/>
  <c r="K44"/>
  <c r="J44"/>
  <c r="H44"/>
  <c r="F44"/>
  <c r="K43"/>
  <c r="J43"/>
  <c r="H43"/>
  <c r="F43"/>
  <c r="K42"/>
  <c r="J42"/>
  <c r="H42"/>
  <c r="F42"/>
  <c r="K41"/>
  <c r="J41"/>
  <c r="H41"/>
  <c r="F41"/>
  <c r="K40"/>
  <c r="J40"/>
  <c r="H40"/>
  <c r="F40"/>
  <c r="K39"/>
  <c r="J39"/>
  <c r="H39"/>
  <c r="F39"/>
  <c r="K38"/>
  <c r="J38"/>
  <c r="H38"/>
  <c r="F38"/>
  <c r="K37"/>
  <c r="J37"/>
  <c r="H37"/>
  <c r="F37"/>
  <c r="K36"/>
  <c r="J36"/>
  <c r="H36"/>
  <c r="F36"/>
  <c r="K35"/>
  <c r="J35"/>
  <c r="H35"/>
  <c r="F35"/>
  <c r="K34"/>
  <c r="J34"/>
  <c r="H34"/>
  <c r="F34"/>
  <c r="K33"/>
  <c r="K46" s="1"/>
  <c r="J33"/>
  <c r="H33"/>
  <c r="F33"/>
  <c r="M26" i="1"/>
  <c r="M33"/>
  <c r="M40"/>
  <c r="M41"/>
  <c r="M48"/>
  <c r="M55"/>
  <c r="M69"/>
  <c r="M91"/>
  <c r="M105"/>
  <c r="M118"/>
  <c r="M133"/>
  <c r="M150"/>
  <c r="M153"/>
  <c r="M158"/>
  <c r="M167"/>
  <c r="M174"/>
  <c r="M20"/>
  <c r="G44" i="4"/>
  <c r="G40"/>
  <c r="G28"/>
  <c r="K333" i="15" l="1"/>
  <c r="K334" s="1"/>
  <c r="K335" s="1"/>
  <c r="K336" s="1"/>
  <c r="K47" i="18"/>
  <c r="K48"/>
  <c r="K337" i="15" l="1"/>
  <c r="K338"/>
  <c r="K339" s="1"/>
  <c r="K49" i="18"/>
  <c r="K50" s="1"/>
  <c r="G9" i="4"/>
  <c r="G14"/>
  <c r="G20"/>
  <c r="G25"/>
  <c r="G33"/>
  <c r="G35"/>
  <c r="G42"/>
  <c r="G50"/>
  <c r="G55"/>
  <c r="G58"/>
  <c r="G60"/>
  <c r="G65"/>
  <c r="G74"/>
  <c r="G79"/>
  <c r="G94"/>
  <c r="G96"/>
  <c r="G98"/>
  <c r="G103"/>
  <c r="G106"/>
  <c r="G111"/>
  <c r="G114"/>
  <c r="G120"/>
  <c r="G125"/>
  <c r="G130"/>
  <c r="G133"/>
  <c r="G136"/>
  <c r="G138"/>
  <c r="G142"/>
  <c r="G147"/>
  <c r="G153"/>
  <c r="G156"/>
  <c r="G161"/>
  <c r="G167"/>
  <c r="G170"/>
  <c r="G173"/>
  <c r="G178"/>
  <c r="G181"/>
  <c r="G4"/>
  <c r="F79"/>
  <c r="P19" i="6"/>
  <c r="P20"/>
  <c r="P21"/>
  <c r="P22"/>
  <c r="P25"/>
  <c r="P26"/>
  <c r="P29"/>
  <c r="P30"/>
  <c r="P31"/>
  <c r="P32"/>
  <c r="P35"/>
  <c r="P36"/>
  <c r="P37"/>
  <c r="P38"/>
  <c r="P39"/>
  <c r="P40"/>
  <c r="P41"/>
  <c r="P42"/>
  <c r="P44"/>
  <c r="P45"/>
  <c r="P66"/>
  <c r="P67"/>
  <c r="P75"/>
  <c r="P77"/>
  <c r="P80"/>
  <c r="P81"/>
  <c r="P83"/>
  <c r="P84"/>
  <c r="P16"/>
  <c r="N84"/>
  <c r="L84"/>
  <c r="N83"/>
  <c r="L83"/>
  <c r="N82"/>
  <c r="L82"/>
  <c r="N81"/>
  <c r="L81"/>
  <c r="N79"/>
  <c r="L79"/>
  <c r="J79"/>
  <c r="N78"/>
  <c r="L78"/>
  <c r="J78"/>
  <c r="N77"/>
  <c r="L77"/>
  <c r="J77"/>
  <c r="N65"/>
  <c r="L65"/>
  <c r="N42"/>
  <c r="L42"/>
  <c r="N41"/>
  <c r="L41"/>
  <c r="N40"/>
  <c r="L40"/>
  <c r="F114" i="4"/>
  <c r="N39" i="6"/>
  <c r="L39"/>
  <c r="N38"/>
  <c r="L38"/>
  <c r="N37"/>
  <c r="L37"/>
  <c r="N36"/>
  <c r="L36"/>
  <c r="N34"/>
  <c r="L34"/>
  <c r="N33"/>
  <c r="L33"/>
  <c r="N32"/>
  <c r="L32"/>
  <c r="N31"/>
  <c r="L31"/>
  <c r="N30"/>
  <c r="L30"/>
  <c r="N26"/>
  <c r="L26"/>
  <c r="N22"/>
  <c r="L22"/>
  <c r="N21"/>
  <c r="L21"/>
  <c r="N20"/>
  <c r="L20"/>
  <c r="N28"/>
  <c r="L28"/>
  <c r="N27"/>
  <c r="L27"/>
  <c r="N24"/>
  <c r="L24"/>
  <c r="N23"/>
  <c r="L23"/>
  <c r="N18"/>
  <c r="L18"/>
  <c r="N17"/>
  <c r="L17"/>
  <c r="N15"/>
  <c r="L15"/>
  <c r="O82" l="1"/>
  <c r="P82" s="1"/>
  <c r="O85"/>
  <c r="K51" i="18"/>
  <c r="K52"/>
  <c r="O84" i="6"/>
  <c r="O83"/>
  <c r="O81"/>
  <c r="O79"/>
  <c r="O78"/>
  <c r="O77"/>
  <c r="O33"/>
  <c r="O35" s="1"/>
  <c r="O65"/>
  <c r="O42"/>
  <c r="O41"/>
  <c r="O40"/>
  <c r="O38"/>
  <c r="O39"/>
  <c r="O37"/>
  <c r="O36"/>
  <c r="O34"/>
  <c r="O32"/>
  <c r="O31"/>
  <c r="O30"/>
  <c r="O26"/>
  <c r="O17"/>
  <c r="O23"/>
  <c r="O22"/>
  <c r="O24"/>
  <c r="O28"/>
  <c r="O21"/>
  <c r="O20"/>
  <c r="O27"/>
  <c r="O15"/>
  <c r="O18"/>
  <c r="P85" l="1"/>
  <c r="O86"/>
  <c r="O87" s="1"/>
  <c r="K53" i="18"/>
  <c r="K54"/>
  <c r="O80" i="6"/>
  <c r="O19"/>
  <c r="O29"/>
  <c r="O25"/>
  <c r="F177" i="4"/>
  <c r="F176"/>
  <c r="F178" s="1"/>
  <c r="J139" i="15"/>
  <c r="H139"/>
  <c r="K139" s="1"/>
  <c r="L139" s="1"/>
  <c r="F139"/>
  <c r="K11"/>
  <c r="K29"/>
  <c r="K48"/>
  <c r="K67"/>
  <c r="K72"/>
  <c r="K82"/>
  <c r="K98"/>
  <c r="K106"/>
  <c r="K118"/>
  <c r="K136"/>
  <c r="K147"/>
  <c r="K153"/>
  <c r="K162"/>
  <c r="K173"/>
  <c r="K191"/>
  <c r="K196"/>
  <c r="K206"/>
  <c r="K211"/>
  <c r="K220"/>
  <c r="K232"/>
  <c r="K248"/>
  <c r="K280"/>
  <c r="K287"/>
  <c r="K292"/>
  <c r="K322"/>
  <c r="L11"/>
  <c r="J18"/>
  <c r="H18"/>
  <c r="F18"/>
  <c r="J15"/>
  <c r="H15"/>
  <c r="F15"/>
  <c r="J28"/>
  <c r="H28"/>
  <c r="F28"/>
  <c r="J27"/>
  <c r="H27"/>
  <c r="F27"/>
  <c r="J26"/>
  <c r="H26"/>
  <c r="F26"/>
  <c r="J25"/>
  <c r="H25"/>
  <c r="F25"/>
  <c r="J24"/>
  <c r="H24"/>
  <c r="F24"/>
  <c r="J19"/>
  <c r="H19"/>
  <c r="F19"/>
  <c r="J16"/>
  <c r="H16"/>
  <c r="F16"/>
  <c r="J21"/>
  <c r="H21"/>
  <c r="F21"/>
  <c r="J20"/>
  <c r="H20"/>
  <c r="F20"/>
  <c r="J23"/>
  <c r="H23"/>
  <c r="F23"/>
  <c r="J22"/>
  <c r="H22"/>
  <c r="F22"/>
  <c r="J17"/>
  <c r="H17"/>
  <c r="F17"/>
  <c r="J14"/>
  <c r="H14"/>
  <c r="F14"/>
  <c r="F219"/>
  <c r="H219"/>
  <c r="J219"/>
  <c r="J218"/>
  <c r="H218"/>
  <c r="F218"/>
  <c r="J217"/>
  <c r="H217"/>
  <c r="F217"/>
  <c r="J216"/>
  <c r="H216"/>
  <c r="F216"/>
  <c r="J215"/>
  <c r="H215"/>
  <c r="F215"/>
  <c r="J214"/>
  <c r="H214"/>
  <c r="F214"/>
  <c r="O88" i="6" l="1"/>
  <c r="O89"/>
  <c r="K18" i="15"/>
  <c r="K15"/>
  <c r="K25"/>
  <c r="K24"/>
  <c r="K26"/>
  <c r="K28"/>
  <c r="K27"/>
  <c r="K219"/>
  <c r="K19"/>
  <c r="K16"/>
  <c r="K20"/>
  <c r="K21"/>
  <c r="K22"/>
  <c r="K23"/>
  <c r="K17"/>
  <c r="K14"/>
  <c r="K216"/>
  <c r="K218"/>
  <c r="K217"/>
  <c r="K215"/>
  <c r="K214"/>
  <c r="O90" i="6" l="1"/>
  <c r="O91" s="1"/>
  <c r="L29" i="15"/>
  <c r="L220"/>
  <c r="J172"/>
  <c r="H172"/>
  <c r="F172"/>
  <c r="J171"/>
  <c r="H171"/>
  <c r="F171"/>
  <c r="J170"/>
  <c r="H170"/>
  <c r="F170"/>
  <c r="J169"/>
  <c r="H169"/>
  <c r="F169"/>
  <c r="J168"/>
  <c r="H168"/>
  <c r="F168"/>
  <c r="J167"/>
  <c r="H167"/>
  <c r="F167"/>
  <c r="J165"/>
  <c r="H165"/>
  <c r="F165"/>
  <c r="J166"/>
  <c r="H166"/>
  <c r="F166"/>
  <c r="F181" i="4"/>
  <c r="F173"/>
  <c r="F170"/>
  <c r="F166"/>
  <c r="F165"/>
  <c r="F164"/>
  <c r="F160"/>
  <c r="F159"/>
  <c r="F156"/>
  <c r="F151"/>
  <c r="F152"/>
  <c r="F150"/>
  <c r="F146"/>
  <c r="F145"/>
  <c r="F144"/>
  <c r="F141"/>
  <c r="F140"/>
  <c r="F129"/>
  <c r="F128"/>
  <c r="F124"/>
  <c r="F123"/>
  <c r="F117"/>
  <c r="F119"/>
  <c r="F118"/>
  <c r="F110"/>
  <c r="F109"/>
  <c r="F106"/>
  <c r="F102"/>
  <c r="F101"/>
  <c r="F98"/>
  <c r="F96"/>
  <c r="F91"/>
  <c r="F90"/>
  <c r="F93"/>
  <c r="F92"/>
  <c r="F82"/>
  <c r="F83"/>
  <c r="F84"/>
  <c r="F85"/>
  <c r="F73"/>
  <c r="F72"/>
  <c r="F86"/>
  <c r="F78"/>
  <c r="F77"/>
  <c r="F69"/>
  <c r="F70"/>
  <c r="F71"/>
  <c r="F68"/>
  <c r="F64"/>
  <c r="F63"/>
  <c r="F60"/>
  <c r="F58"/>
  <c r="F54"/>
  <c r="F53"/>
  <c r="F49"/>
  <c r="F48"/>
  <c r="F44"/>
  <c r="F42"/>
  <c r="J88" i="15"/>
  <c r="H88"/>
  <c r="F88"/>
  <c r="J86"/>
  <c r="H86"/>
  <c r="F86"/>
  <c r="J85"/>
  <c r="H85"/>
  <c r="F85"/>
  <c r="F39" i="4"/>
  <c r="F38"/>
  <c r="F35"/>
  <c r="F32"/>
  <c r="F31"/>
  <c r="F28"/>
  <c r="F24"/>
  <c r="F23"/>
  <c r="F18"/>
  <c r="F17"/>
  <c r="F19"/>
  <c r="K172" i="15" l="1"/>
  <c r="K171"/>
  <c r="K170"/>
  <c r="K169"/>
  <c r="K168"/>
  <c r="K167"/>
  <c r="K165"/>
  <c r="K166"/>
  <c r="F161" i="4"/>
  <c r="F167"/>
  <c r="F130"/>
  <c r="F153"/>
  <c r="F142"/>
  <c r="F147"/>
  <c r="F120"/>
  <c r="F74"/>
  <c r="F103"/>
  <c r="F125"/>
  <c r="F111"/>
  <c r="F94"/>
  <c r="F50"/>
  <c r="F65"/>
  <c r="F87"/>
  <c r="F55"/>
  <c r="F40"/>
  <c r="K85" i="15"/>
  <c r="K86"/>
  <c r="K88"/>
  <c r="F33" i="4"/>
  <c r="F25"/>
  <c r="F12"/>
  <c r="F13"/>
  <c r="F8"/>
  <c r="F7"/>
  <c r="F182" l="1"/>
  <c r="G87"/>
  <c r="G182" s="1"/>
  <c r="L173" i="15"/>
  <c r="L91"/>
  <c r="L331" s="1"/>
  <c r="F9" i="4"/>
  <c r="F14"/>
  <c r="J94" i="15"/>
  <c r="H94"/>
  <c r="F94"/>
  <c r="F183" i="4" l="1"/>
  <c r="F184"/>
  <c r="K94" i="15"/>
  <c r="K95" s="1"/>
  <c r="G38" i="1"/>
  <c r="I38"/>
  <c r="K38"/>
  <c r="J40" i="2"/>
  <c r="J39"/>
  <c r="K157" i="1"/>
  <c r="I157"/>
  <c r="G157"/>
  <c r="K156"/>
  <c r="I156"/>
  <c r="G156"/>
  <c r="K155"/>
  <c r="I155"/>
  <c r="G155"/>
  <c r="K132"/>
  <c r="I132"/>
  <c r="G132"/>
  <c r="K131"/>
  <c r="I131"/>
  <c r="G131"/>
  <c r="K130"/>
  <c r="I130"/>
  <c r="G130"/>
  <c r="K129"/>
  <c r="I129"/>
  <c r="G129"/>
  <c r="K128"/>
  <c r="I128"/>
  <c r="G128"/>
  <c r="K110"/>
  <c r="I110"/>
  <c r="G110"/>
  <c r="K109"/>
  <c r="I109"/>
  <c r="G109"/>
  <c r="K108"/>
  <c r="I108"/>
  <c r="G108"/>
  <c r="K61"/>
  <c r="I61"/>
  <c r="G61"/>
  <c r="K60"/>
  <c r="I60"/>
  <c r="G60"/>
  <c r="K59"/>
  <c r="I59"/>
  <c r="G59"/>
  <c r="K58"/>
  <c r="I58"/>
  <c r="G58"/>
  <c r="K54"/>
  <c r="I54"/>
  <c r="G54"/>
  <c r="K53"/>
  <c r="I53"/>
  <c r="G53"/>
  <c r="K52"/>
  <c r="I52"/>
  <c r="G52"/>
  <c r="K51"/>
  <c r="I51"/>
  <c r="G51"/>
  <c r="F185" i="4" l="1"/>
  <c r="F186"/>
  <c r="J41" i="2"/>
  <c r="K41" s="1"/>
  <c r="L95" i="15"/>
  <c r="L38" i="1"/>
  <c r="L157"/>
  <c r="L132"/>
  <c r="L51"/>
  <c r="L58"/>
  <c r="L108"/>
  <c r="L130"/>
  <c r="L155"/>
  <c r="L156"/>
  <c r="L128"/>
  <c r="L110"/>
  <c r="L61"/>
  <c r="L129"/>
  <c r="L131"/>
  <c r="L109"/>
  <c r="L54"/>
  <c r="L53"/>
  <c r="L60"/>
  <c r="L59"/>
  <c r="L52"/>
  <c r="J329" i="15"/>
  <c r="H329"/>
  <c r="F329"/>
  <c r="J328"/>
  <c r="H328"/>
  <c r="F328"/>
  <c r="J326"/>
  <c r="H326"/>
  <c r="F326"/>
  <c r="J325"/>
  <c r="H325"/>
  <c r="F325"/>
  <c r="J327"/>
  <c r="H327"/>
  <c r="F327"/>
  <c r="J312"/>
  <c r="H312"/>
  <c r="F312"/>
  <c r="J315"/>
  <c r="H315"/>
  <c r="F315"/>
  <c r="J261"/>
  <c r="H261"/>
  <c r="F261"/>
  <c r="J305"/>
  <c r="H305"/>
  <c r="F305"/>
  <c r="J321"/>
  <c r="H321"/>
  <c r="F321"/>
  <c r="J320"/>
  <c r="H320"/>
  <c r="F320"/>
  <c r="J319"/>
  <c r="H319"/>
  <c r="F319"/>
  <c r="J318"/>
  <c r="H318"/>
  <c r="F318"/>
  <c r="J317"/>
  <c r="H317"/>
  <c r="F317"/>
  <c r="J316"/>
  <c r="H316"/>
  <c r="F316"/>
  <c r="J314"/>
  <c r="H314"/>
  <c r="F314"/>
  <c r="J313"/>
  <c r="H313"/>
  <c r="F313"/>
  <c r="J311"/>
  <c r="H311"/>
  <c r="F311"/>
  <c r="J310"/>
  <c r="H310"/>
  <c r="F310"/>
  <c r="J309"/>
  <c r="H309"/>
  <c r="F309"/>
  <c r="J308"/>
  <c r="H308"/>
  <c r="F308"/>
  <c r="J307"/>
  <c r="H307"/>
  <c r="F307"/>
  <c r="J306"/>
  <c r="H306"/>
  <c r="F306"/>
  <c r="J304"/>
  <c r="H304"/>
  <c r="F304"/>
  <c r="J303"/>
  <c r="H303"/>
  <c r="F303"/>
  <c r="J302"/>
  <c r="H302"/>
  <c r="F302"/>
  <c r="J301"/>
  <c r="H301"/>
  <c r="F301"/>
  <c r="J300"/>
  <c r="H300"/>
  <c r="F300"/>
  <c r="J299"/>
  <c r="H299"/>
  <c r="F299"/>
  <c r="J298"/>
  <c r="H298"/>
  <c r="F298"/>
  <c r="J297"/>
  <c r="H297"/>
  <c r="F297"/>
  <c r="J296"/>
  <c r="H296"/>
  <c r="F296"/>
  <c r="J295"/>
  <c r="H295"/>
  <c r="F295"/>
  <c r="J291"/>
  <c r="H291"/>
  <c r="F291"/>
  <c r="J290"/>
  <c r="H290"/>
  <c r="F290"/>
  <c r="J286"/>
  <c r="H286"/>
  <c r="F286"/>
  <c r="J285"/>
  <c r="H285"/>
  <c r="F285"/>
  <c r="F283"/>
  <c r="F284"/>
  <c r="J284"/>
  <c r="H284"/>
  <c r="J283"/>
  <c r="H283"/>
  <c r="J190"/>
  <c r="H190"/>
  <c r="F190"/>
  <c r="J189"/>
  <c r="H189"/>
  <c r="F189"/>
  <c r="J188"/>
  <c r="H188"/>
  <c r="F188"/>
  <c r="J187"/>
  <c r="H187"/>
  <c r="F187"/>
  <c r="J186"/>
  <c r="H186"/>
  <c r="F186"/>
  <c r="J185"/>
  <c r="H185"/>
  <c r="F185"/>
  <c r="J184"/>
  <c r="H184"/>
  <c r="F184"/>
  <c r="J183"/>
  <c r="H183"/>
  <c r="F183"/>
  <c r="J182"/>
  <c r="H182"/>
  <c r="F182"/>
  <c r="J181"/>
  <c r="H181"/>
  <c r="F181"/>
  <c r="J180"/>
  <c r="H180"/>
  <c r="F180"/>
  <c r="J179"/>
  <c r="H179"/>
  <c r="F179"/>
  <c r="J178"/>
  <c r="H178"/>
  <c r="F178"/>
  <c r="J177"/>
  <c r="H177"/>
  <c r="F177"/>
  <c r="J176"/>
  <c r="H176"/>
  <c r="F176"/>
  <c r="J156"/>
  <c r="H156"/>
  <c r="F156"/>
  <c r="J161"/>
  <c r="H161"/>
  <c r="F161"/>
  <c r="J160"/>
  <c r="H160"/>
  <c r="F160"/>
  <c r="J158"/>
  <c r="H158"/>
  <c r="F158"/>
  <c r="J159"/>
  <c r="H159"/>
  <c r="F159"/>
  <c r="J157"/>
  <c r="H157"/>
  <c r="F157"/>
  <c r="J150"/>
  <c r="H150"/>
  <c r="F150"/>
  <c r="J152"/>
  <c r="H152"/>
  <c r="F152"/>
  <c r="J151"/>
  <c r="H151"/>
  <c r="F151"/>
  <c r="J144"/>
  <c r="J145"/>
  <c r="J146"/>
  <c r="H144"/>
  <c r="H145"/>
  <c r="H146"/>
  <c r="F144"/>
  <c r="F145"/>
  <c r="F146"/>
  <c r="J143"/>
  <c r="H143"/>
  <c r="F143"/>
  <c r="J135"/>
  <c r="H135"/>
  <c r="F135"/>
  <c r="J134"/>
  <c r="H134"/>
  <c r="F134"/>
  <c r="J133"/>
  <c r="H133"/>
  <c r="F133"/>
  <c r="J132"/>
  <c r="H132"/>
  <c r="F132"/>
  <c r="J131"/>
  <c r="H131"/>
  <c r="F131"/>
  <c r="J130"/>
  <c r="H130"/>
  <c r="F130"/>
  <c r="J129"/>
  <c r="H129"/>
  <c r="F129"/>
  <c r="J128"/>
  <c r="H128"/>
  <c r="F128"/>
  <c r="J127"/>
  <c r="H127"/>
  <c r="F127"/>
  <c r="J126"/>
  <c r="H126"/>
  <c r="F126"/>
  <c r="J125"/>
  <c r="H125"/>
  <c r="F125"/>
  <c r="J124"/>
  <c r="H124"/>
  <c r="F124"/>
  <c r="J123"/>
  <c r="H123"/>
  <c r="F123"/>
  <c r="J122"/>
  <c r="H122"/>
  <c r="F122"/>
  <c r="J121"/>
  <c r="H121"/>
  <c r="F121"/>
  <c r="J117"/>
  <c r="H117"/>
  <c r="F117"/>
  <c r="J116"/>
  <c r="H116"/>
  <c r="F116"/>
  <c r="H115"/>
  <c r="F115"/>
  <c r="J114"/>
  <c r="H114"/>
  <c r="F114"/>
  <c r="J113"/>
  <c r="H113"/>
  <c r="F113"/>
  <c r="H112"/>
  <c r="K112" s="1"/>
  <c r="J109"/>
  <c r="H109"/>
  <c r="F109"/>
  <c r="J103"/>
  <c r="H103"/>
  <c r="F103"/>
  <c r="J102"/>
  <c r="H102"/>
  <c r="F102"/>
  <c r="J101"/>
  <c r="H101"/>
  <c r="F101"/>
  <c r="J105"/>
  <c r="H105"/>
  <c r="F105"/>
  <c r="J104"/>
  <c r="H104"/>
  <c r="F104"/>
  <c r="J76"/>
  <c r="J77"/>
  <c r="J78"/>
  <c r="J79"/>
  <c r="J80"/>
  <c r="J81"/>
  <c r="H76"/>
  <c r="H77"/>
  <c r="H78"/>
  <c r="H79"/>
  <c r="H80"/>
  <c r="H81"/>
  <c r="F76"/>
  <c r="F77"/>
  <c r="F78"/>
  <c r="F79"/>
  <c r="F80"/>
  <c r="F81"/>
  <c r="J75"/>
  <c r="H75"/>
  <c r="F75"/>
  <c r="J71"/>
  <c r="H71"/>
  <c r="F71"/>
  <c r="J70"/>
  <c r="H70"/>
  <c r="F70"/>
  <c r="J63"/>
  <c r="H63"/>
  <c r="F63"/>
  <c r="J57"/>
  <c r="H57"/>
  <c r="F57"/>
  <c r="J65"/>
  <c r="J66"/>
  <c r="H65"/>
  <c r="H66"/>
  <c r="F65"/>
  <c r="F66"/>
  <c r="J64"/>
  <c r="H64"/>
  <c r="F64"/>
  <c r="J62"/>
  <c r="H62"/>
  <c r="F62"/>
  <c r="F187" i="4" l="1"/>
  <c r="F188" s="1"/>
  <c r="M112" i="1"/>
  <c r="L158"/>
  <c r="L133"/>
  <c r="L62"/>
  <c r="L55"/>
  <c r="K327" i="15"/>
  <c r="K312"/>
  <c r="K329"/>
  <c r="K328"/>
  <c r="K297"/>
  <c r="K301"/>
  <c r="K316"/>
  <c r="K306"/>
  <c r="K310"/>
  <c r="K326"/>
  <c r="K325"/>
  <c r="K315"/>
  <c r="K320"/>
  <c r="K261"/>
  <c r="K305"/>
  <c r="K302"/>
  <c r="K307"/>
  <c r="K311"/>
  <c r="K317"/>
  <c r="K296"/>
  <c r="K300"/>
  <c r="K304"/>
  <c r="K309"/>
  <c r="K314"/>
  <c r="K319"/>
  <c r="K298"/>
  <c r="K321"/>
  <c r="K295"/>
  <c r="K303"/>
  <c r="K308"/>
  <c r="K313"/>
  <c r="K318"/>
  <c r="K299"/>
  <c r="K291"/>
  <c r="K290"/>
  <c r="K124"/>
  <c r="K128"/>
  <c r="K145"/>
  <c r="K177"/>
  <c r="K181"/>
  <c r="K185"/>
  <c r="K286"/>
  <c r="K285"/>
  <c r="K284"/>
  <c r="K283"/>
  <c r="K189"/>
  <c r="K121"/>
  <c r="K125"/>
  <c r="K129"/>
  <c r="K143"/>
  <c r="K186"/>
  <c r="K176"/>
  <c r="K180"/>
  <c r="K184"/>
  <c r="K188"/>
  <c r="K133"/>
  <c r="K178"/>
  <c r="K182"/>
  <c r="K190"/>
  <c r="K179"/>
  <c r="K183"/>
  <c r="K187"/>
  <c r="K156"/>
  <c r="K161"/>
  <c r="K160"/>
  <c r="K159"/>
  <c r="K158"/>
  <c r="K157"/>
  <c r="K150"/>
  <c r="K152"/>
  <c r="K151"/>
  <c r="K146"/>
  <c r="K144"/>
  <c r="K132"/>
  <c r="K122"/>
  <c r="K126"/>
  <c r="K130"/>
  <c r="K134"/>
  <c r="K123"/>
  <c r="K127"/>
  <c r="K131"/>
  <c r="K135"/>
  <c r="K117"/>
  <c r="K116"/>
  <c r="K75"/>
  <c r="K114"/>
  <c r="K115"/>
  <c r="K101"/>
  <c r="K66"/>
  <c r="K104"/>
  <c r="K113"/>
  <c r="K78"/>
  <c r="K80"/>
  <c r="K81"/>
  <c r="K77"/>
  <c r="K105"/>
  <c r="K76"/>
  <c r="K65"/>
  <c r="K57"/>
  <c r="K70"/>
  <c r="K109"/>
  <c r="K103"/>
  <c r="K102"/>
  <c r="K79"/>
  <c r="K71"/>
  <c r="K63"/>
  <c r="K64"/>
  <c r="K62"/>
  <c r="F189" i="4" l="1"/>
  <c r="F190"/>
  <c r="L109" i="15"/>
  <c r="K330"/>
  <c r="L330" l="1"/>
  <c r="L72"/>
  <c r="L147"/>
  <c r="L136"/>
  <c r="L162"/>
  <c r="L118"/>
  <c r="L153"/>
  <c r="L292"/>
  <c r="L191"/>
  <c r="L322"/>
  <c r="L106"/>
  <c r="L82"/>
  <c r="H61"/>
  <c r="J61"/>
  <c r="F61"/>
  <c r="J60"/>
  <c r="F60"/>
  <c r="J59"/>
  <c r="H60"/>
  <c r="F59"/>
  <c r="J58"/>
  <c r="H58"/>
  <c r="F58"/>
  <c r="J56"/>
  <c r="H56"/>
  <c r="F56"/>
  <c r="J52"/>
  <c r="H52"/>
  <c r="F52"/>
  <c r="J51"/>
  <c r="H51"/>
  <c r="F51"/>
  <c r="J47"/>
  <c r="H47"/>
  <c r="F47"/>
  <c r="H46"/>
  <c r="F46"/>
  <c r="J46"/>
  <c r="F39"/>
  <c r="F40"/>
  <c r="F41"/>
  <c r="F42"/>
  <c r="F43"/>
  <c r="F44"/>
  <c r="F45"/>
  <c r="J38"/>
  <c r="H38"/>
  <c r="F38"/>
  <c r="J45"/>
  <c r="H45"/>
  <c r="J39"/>
  <c r="J40"/>
  <c r="J41"/>
  <c r="J42"/>
  <c r="J43"/>
  <c r="J44"/>
  <c r="H39"/>
  <c r="H40"/>
  <c r="H41"/>
  <c r="H42"/>
  <c r="H43"/>
  <c r="H44"/>
  <c r="J34"/>
  <c r="H34"/>
  <c r="F34"/>
  <c r="J33"/>
  <c r="H33"/>
  <c r="F33"/>
  <c r="J10"/>
  <c r="H10"/>
  <c r="F10"/>
  <c r="J9"/>
  <c r="H9"/>
  <c r="F9"/>
  <c r="J7"/>
  <c r="H7"/>
  <c r="F7"/>
  <c r="J8"/>
  <c r="H8"/>
  <c r="F8"/>
  <c r="K173" i="1"/>
  <c r="I173"/>
  <c r="G173"/>
  <c r="K172"/>
  <c r="I172"/>
  <c r="G172"/>
  <c r="K171"/>
  <c r="I171"/>
  <c r="G171"/>
  <c r="K170"/>
  <c r="I170"/>
  <c r="G170"/>
  <c r="K166"/>
  <c r="I166"/>
  <c r="G166"/>
  <c r="K162"/>
  <c r="K163"/>
  <c r="I162"/>
  <c r="I163"/>
  <c r="G163"/>
  <c r="G162"/>
  <c r="K149"/>
  <c r="I149"/>
  <c r="G149"/>
  <c r="K143"/>
  <c r="K144"/>
  <c r="K145"/>
  <c r="K146"/>
  <c r="K147"/>
  <c r="K148"/>
  <c r="I143"/>
  <c r="I144"/>
  <c r="I145"/>
  <c r="I146"/>
  <c r="I147"/>
  <c r="I148"/>
  <c r="G143"/>
  <c r="G144"/>
  <c r="G145"/>
  <c r="G146"/>
  <c r="G147"/>
  <c r="G148"/>
  <c r="K165"/>
  <c r="I165"/>
  <c r="G165"/>
  <c r="K164"/>
  <c r="I164"/>
  <c r="G164"/>
  <c r="K161"/>
  <c r="I161"/>
  <c r="G161"/>
  <c r="K139"/>
  <c r="I139"/>
  <c r="G139"/>
  <c r="K138"/>
  <c r="I138"/>
  <c r="G138"/>
  <c r="K136"/>
  <c r="I136"/>
  <c r="G136"/>
  <c r="K153"/>
  <c r="I153"/>
  <c r="G153"/>
  <c r="K124"/>
  <c r="I124"/>
  <c r="G124"/>
  <c r="K123"/>
  <c r="I123"/>
  <c r="G123"/>
  <c r="K122"/>
  <c r="I122"/>
  <c r="G122"/>
  <c r="K121"/>
  <c r="I121"/>
  <c r="G121"/>
  <c r="K88"/>
  <c r="I88"/>
  <c r="G88"/>
  <c r="K87"/>
  <c r="I87"/>
  <c r="G87"/>
  <c r="K86"/>
  <c r="I86"/>
  <c r="G86"/>
  <c r="K85"/>
  <c r="I85"/>
  <c r="G85"/>
  <c r="K75"/>
  <c r="I75"/>
  <c r="G75"/>
  <c r="K74"/>
  <c r="I74"/>
  <c r="G74"/>
  <c r="K73"/>
  <c r="I73"/>
  <c r="G73"/>
  <c r="K72"/>
  <c r="I72"/>
  <c r="G72"/>
  <c r="K67"/>
  <c r="I67"/>
  <c r="G67"/>
  <c r="K66"/>
  <c r="I66"/>
  <c r="G66"/>
  <c r="K65"/>
  <c r="I65"/>
  <c r="G65"/>
  <c r="K64"/>
  <c r="I64"/>
  <c r="G64"/>
  <c r="K45"/>
  <c r="I45"/>
  <c r="G45"/>
  <c r="K47"/>
  <c r="I47"/>
  <c r="G47"/>
  <c r="K46"/>
  <c r="I46"/>
  <c r="G46"/>
  <c r="K44"/>
  <c r="I44"/>
  <c r="G44"/>
  <c r="K39"/>
  <c r="I39"/>
  <c r="G39"/>
  <c r="K37"/>
  <c r="I37"/>
  <c r="G37"/>
  <c r="K36"/>
  <c r="I36"/>
  <c r="G36"/>
  <c r="K32"/>
  <c r="I32"/>
  <c r="G32"/>
  <c r="K31"/>
  <c r="I31"/>
  <c r="G31"/>
  <c r="K30"/>
  <c r="I30"/>
  <c r="G30"/>
  <c r="K29"/>
  <c r="I29"/>
  <c r="G29"/>
  <c r="K16"/>
  <c r="I16"/>
  <c r="G16"/>
  <c r="J51" i="2"/>
  <c r="K51" s="1"/>
  <c r="J50"/>
  <c r="K50" s="1"/>
  <c r="J44"/>
  <c r="K44" s="1"/>
  <c r="J49"/>
  <c r="K49" s="1"/>
  <c r="J48"/>
  <c r="K48" s="1"/>
  <c r="J47"/>
  <c r="K47" s="1"/>
  <c r="J46"/>
  <c r="K46" s="1"/>
  <c r="J43"/>
  <c r="K43" s="1"/>
  <c r="J42"/>
  <c r="K42" s="1"/>
  <c r="J35"/>
  <c r="K35" s="1"/>
  <c r="J34"/>
  <c r="K34" s="1"/>
  <c r="J32"/>
  <c r="K32" s="1"/>
  <c r="J31"/>
  <c r="K31" s="1"/>
  <c r="J29"/>
  <c r="K29" s="1"/>
  <c r="J30"/>
  <c r="K30" s="1"/>
  <c r="J28"/>
  <c r="K28" s="1"/>
  <c r="J26"/>
  <c r="K26" s="1"/>
  <c r="J25"/>
  <c r="K25" s="1"/>
  <c r="J24"/>
  <c r="J23"/>
  <c r="K23" s="1"/>
  <c r="J22"/>
  <c r="K22" s="1"/>
  <c r="J19"/>
  <c r="K19" s="1"/>
  <c r="K20"/>
  <c r="J17"/>
  <c r="K17" s="1"/>
  <c r="J16"/>
  <c r="K16" s="1"/>
  <c r="J15"/>
  <c r="K15" s="1"/>
  <c r="H4" i="18"/>
  <c r="H5"/>
  <c r="H6"/>
  <c r="H7"/>
  <c r="H8"/>
  <c r="H9"/>
  <c r="H10"/>
  <c r="H11"/>
  <c r="H12"/>
  <c r="H13"/>
  <c r="H16" s="1"/>
  <c r="H14"/>
  <c r="H15"/>
  <c r="K24" i="2" l="1"/>
  <c r="J27"/>
  <c r="J18"/>
  <c r="J21"/>
  <c r="J33"/>
  <c r="K59" i="15"/>
  <c r="K52"/>
  <c r="K44"/>
  <c r="K58"/>
  <c r="K61"/>
  <c r="K40"/>
  <c r="K47"/>
  <c r="K51"/>
  <c r="K60"/>
  <c r="K43"/>
  <c r="K39"/>
  <c r="K38"/>
  <c r="K41"/>
  <c r="K33"/>
  <c r="K42"/>
  <c r="K56"/>
  <c r="K45"/>
  <c r="K46"/>
  <c r="K34"/>
  <c r="K9"/>
  <c r="K10"/>
  <c r="K8"/>
  <c r="K7"/>
  <c r="L170" i="1"/>
  <c r="L171"/>
  <c r="L173"/>
  <c r="L172"/>
  <c r="L145"/>
  <c r="L166"/>
  <c r="L162"/>
  <c r="L163"/>
  <c r="L149"/>
  <c r="L147"/>
  <c r="L143"/>
  <c r="L146"/>
  <c r="L148"/>
  <c r="L144"/>
  <c r="L161"/>
  <c r="L123"/>
  <c r="L88"/>
  <c r="L164"/>
  <c r="L124"/>
  <c r="L165"/>
  <c r="L139"/>
  <c r="L153"/>
  <c r="L138"/>
  <c r="L136"/>
  <c r="L87"/>
  <c r="L122"/>
  <c r="L121"/>
  <c r="L73"/>
  <c r="L66"/>
  <c r="L86"/>
  <c r="L67"/>
  <c r="L85"/>
  <c r="L75"/>
  <c r="L30"/>
  <c r="L46"/>
  <c r="L74"/>
  <c r="L72"/>
  <c r="L64"/>
  <c r="L65"/>
  <c r="L39"/>
  <c r="L32"/>
  <c r="L31"/>
  <c r="L47"/>
  <c r="L45"/>
  <c r="L44"/>
  <c r="L37"/>
  <c r="L29"/>
  <c r="L36"/>
  <c r="L16"/>
  <c r="K18" i="2"/>
  <c r="J45"/>
  <c r="J53" s="1"/>
  <c r="J54" s="1"/>
  <c r="J55" s="1"/>
  <c r="J52"/>
  <c r="K52"/>
  <c r="K45"/>
  <c r="K53" s="1"/>
  <c r="K21"/>
  <c r="K33"/>
  <c r="K27"/>
  <c r="J56" l="1"/>
  <c r="J57" s="1"/>
  <c r="K35" i="15"/>
  <c r="K53"/>
  <c r="L174" i="1"/>
  <c r="L167"/>
  <c r="L33"/>
  <c r="L125"/>
  <c r="M125" s="1"/>
  <c r="L68"/>
  <c r="L69" s="1"/>
  <c r="L89"/>
  <c r="L90" s="1"/>
  <c r="L76"/>
  <c r="L40"/>
  <c r="L48"/>
  <c r="J38" i="2"/>
  <c r="K38" s="1"/>
  <c r="F138" i="4"/>
  <c r="F133"/>
  <c r="F4"/>
  <c r="P13" i="3"/>
  <c r="Q13" s="1"/>
  <c r="N14" i="6"/>
  <c r="L14"/>
  <c r="N67"/>
  <c r="L67"/>
  <c r="J67"/>
  <c r="N74"/>
  <c r="L74"/>
  <c r="J74"/>
  <c r="N73"/>
  <c r="L73"/>
  <c r="J73"/>
  <c r="N72"/>
  <c r="L72"/>
  <c r="J72"/>
  <c r="N71"/>
  <c r="L71"/>
  <c r="J71"/>
  <c r="N70"/>
  <c r="L70"/>
  <c r="J70"/>
  <c r="N69"/>
  <c r="L69"/>
  <c r="J69"/>
  <c r="N63"/>
  <c r="L63"/>
  <c r="J63"/>
  <c r="N62"/>
  <c r="L62"/>
  <c r="J62"/>
  <c r="N61"/>
  <c r="L61"/>
  <c r="J61"/>
  <c r="N60"/>
  <c r="L60"/>
  <c r="J60"/>
  <c r="N59"/>
  <c r="L59"/>
  <c r="J59"/>
  <c r="N58"/>
  <c r="L58"/>
  <c r="J58"/>
  <c r="N57"/>
  <c r="L57"/>
  <c r="J57"/>
  <c r="N56"/>
  <c r="L56"/>
  <c r="J56"/>
  <c r="N55"/>
  <c r="L55"/>
  <c r="J55"/>
  <c r="N52"/>
  <c r="L52"/>
  <c r="J52"/>
  <c r="N51"/>
  <c r="L51"/>
  <c r="J51"/>
  <c r="N50"/>
  <c r="L50"/>
  <c r="J50"/>
  <c r="N49"/>
  <c r="L49"/>
  <c r="J49"/>
  <c r="N48"/>
  <c r="L48"/>
  <c r="J48"/>
  <c r="N47"/>
  <c r="L47"/>
  <c r="J47"/>
  <c r="F203" i="15"/>
  <c r="J203"/>
  <c r="H203"/>
  <c r="J205"/>
  <c r="H205"/>
  <c r="F205"/>
  <c r="J204"/>
  <c r="H204"/>
  <c r="F204"/>
  <c r="J202"/>
  <c r="H202"/>
  <c r="F202"/>
  <c r="J201"/>
  <c r="H201"/>
  <c r="F201"/>
  <c r="J200"/>
  <c r="H200"/>
  <c r="F200"/>
  <c r="J199"/>
  <c r="H199"/>
  <c r="F199"/>
  <c r="J242"/>
  <c r="H242"/>
  <c r="F242"/>
  <c r="J241"/>
  <c r="H241"/>
  <c r="F241"/>
  <c r="J239"/>
  <c r="H239"/>
  <c r="F239"/>
  <c r="J247"/>
  <c r="H247"/>
  <c r="F247"/>
  <c r="J246"/>
  <c r="H246"/>
  <c r="F246"/>
  <c r="J245"/>
  <c r="H245"/>
  <c r="F245"/>
  <c r="J244"/>
  <c r="H244"/>
  <c r="F244"/>
  <c r="J243"/>
  <c r="H243"/>
  <c r="F243"/>
  <c r="J240"/>
  <c r="H240"/>
  <c r="F240"/>
  <c r="F238"/>
  <c r="K238" s="1"/>
  <c r="J237"/>
  <c r="H237"/>
  <c r="F237"/>
  <c r="J236"/>
  <c r="H236"/>
  <c r="F236"/>
  <c r="J235"/>
  <c r="H235"/>
  <c r="F235"/>
  <c r="F210"/>
  <c r="J209"/>
  <c r="J210"/>
  <c r="H209"/>
  <c r="H210"/>
  <c r="F209"/>
  <c r="J194"/>
  <c r="H194"/>
  <c r="F194"/>
  <c r="J195"/>
  <c r="H195"/>
  <c r="F195"/>
  <c r="J279"/>
  <c r="H279"/>
  <c r="F279"/>
  <c r="J278"/>
  <c r="H278"/>
  <c r="F278"/>
  <c r="J277"/>
  <c r="F277"/>
  <c r="H277"/>
  <c r="J276"/>
  <c r="H276"/>
  <c r="F276"/>
  <c r="J252"/>
  <c r="J253"/>
  <c r="J254"/>
  <c r="J255"/>
  <c r="J256"/>
  <c r="J257"/>
  <c r="J258"/>
  <c r="J259"/>
  <c r="J260"/>
  <c r="J262"/>
  <c r="J263"/>
  <c r="J264"/>
  <c r="J265"/>
  <c r="J266"/>
  <c r="J267"/>
  <c r="J268"/>
  <c r="J269"/>
  <c r="J270"/>
  <c r="J271"/>
  <c r="J272"/>
  <c r="J273"/>
  <c r="J274"/>
  <c r="J275"/>
  <c r="H252"/>
  <c r="H253"/>
  <c r="H254"/>
  <c r="H255"/>
  <c r="H256"/>
  <c r="H257"/>
  <c r="H258"/>
  <c r="H259"/>
  <c r="H260"/>
  <c r="H262"/>
  <c r="H263"/>
  <c r="H264"/>
  <c r="H265"/>
  <c r="H266"/>
  <c r="H267"/>
  <c r="H268"/>
  <c r="H269"/>
  <c r="H270"/>
  <c r="H271"/>
  <c r="H272"/>
  <c r="H273"/>
  <c r="H274"/>
  <c r="H275"/>
  <c r="F252"/>
  <c r="F253"/>
  <c r="F254"/>
  <c r="F255"/>
  <c r="F256"/>
  <c r="F257"/>
  <c r="F258"/>
  <c r="F259"/>
  <c r="F260"/>
  <c r="F262"/>
  <c r="F263"/>
  <c r="F264"/>
  <c r="F265"/>
  <c r="F266"/>
  <c r="F267"/>
  <c r="F268"/>
  <c r="F269"/>
  <c r="F270"/>
  <c r="F271"/>
  <c r="F272"/>
  <c r="F273"/>
  <c r="F274"/>
  <c r="F275"/>
  <c r="J251"/>
  <c r="H251"/>
  <c r="F251"/>
  <c r="J58" i="2" l="1"/>
  <c r="J59" s="1"/>
  <c r="M76" i="1"/>
  <c r="M175" s="1"/>
  <c r="L175"/>
  <c r="O14" i="6"/>
  <c r="O16" s="1"/>
  <c r="L48" i="15"/>
  <c r="L53"/>
  <c r="L35"/>
  <c r="L67"/>
  <c r="O73" i="6"/>
  <c r="K209" i="15"/>
  <c r="K237"/>
  <c r="K203"/>
  <c r="K202"/>
  <c r="K271"/>
  <c r="K279"/>
  <c r="K210"/>
  <c r="O67" i="6"/>
  <c r="O71"/>
  <c r="O72"/>
  <c r="O74"/>
  <c r="O70"/>
  <c r="O69"/>
  <c r="O57"/>
  <c r="O61"/>
  <c r="O58"/>
  <c r="O62"/>
  <c r="O50"/>
  <c r="O63"/>
  <c r="O60"/>
  <c r="O59"/>
  <c r="O56"/>
  <c r="O55"/>
  <c r="O49"/>
  <c r="O48"/>
  <c r="O52"/>
  <c r="O47"/>
  <c r="O51"/>
  <c r="K204" i="15"/>
  <c r="K251"/>
  <c r="K268"/>
  <c r="K264"/>
  <c r="K259"/>
  <c r="K255"/>
  <c r="K278"/>
  <c r="K200"/>
  <c r="K269"/>
  <c r="K260"/>
  <c r="K245"/>
  <c r="K275"/>
  <c r="K267"/>
  <c r="K263"/>
  <c r="K258"/>
  <c r="K254"/>
  <c r="K277"/>
  <c r="K201"/>
  <c r="K205"/>
  <c r="K270"/>
  <c r="K273"/>
  <c r="K265"/>
  <c r="K256"/>
  <c r="K272"/>
  <c r="K274"/>
  <c r="K266"/>
  <c r="K262"/>
  <c r="K257"/>
  <c r="K253"/>
  <c r="K199"/>
  <c r="K246"/>
  <c r="K244"/>
  <c r="K243"/>
  <c r="K242"/>
  <c r="K241"/>
  <c r="K239"/>
  <c r="K240"/>
  <c r="K252"/>
  <c r="K247"/>
  <c r="K235"/>
  <c r="K236"/>
  <c r="K194"/>
  <c r="K195"/>
  <c r="K276"/>
  <c r="O75" i="6" l="1"/>
  <c r="O64"/>
  <c r="O66" s="1"/>
  <c r="O53"/>
  <c r="L196" i="15" l="1"/>
  <c r="L206"/>
  <c r="L248"/>
  <c r="L211"/>
  <c r="L280"/>
  <c r="J37" i="2" l="1"/>
  <c r="K37" l="1"/>
  <c r="K18" i="1" l="1"/>
  <c r="I18"/>
  <c r="G18"/>
  <c r="L18" l="1"/>
  <c r="K25" l="1"/>
  <c r="I25"/>
  <c r="G25"/>
  <c r="K24"/>
  <c r="I24"/>
  <c r="G24"/>
  <c r="K23"/>
  <c r="I23"/>
  <c r="G23"/>
  <c r="K19"/>
  <c r="I19"/>
  <c r="G19"/>
  <c r="K17"/>
  <c r="I17"/>
  <c r="G17"/>
  <c r="L24" l="1"/>
  <c r="L17"/>
  <c r="L23"/>
  <c r="L19"/>
  <c r="L25"/>
  <c r="L26" l="1"/>
  <c r="L20"/>
  <c r="J231" i="15" l="1"/>
  <c r="H231"/>
  <c r="F231"/>
  <c r="J230"/>
  <c r="H230"/>
  <c r="F230"/>
  <c r="H229"/>
  <c r="F229"/>
  <c r="J228"/>
  <c r="H228"/>
  <c r="F228"/>
  <c r="J227"/>
  <c r="H227"/>
  <c r="F227"/>
  <c r="J226"/>
  <c r="H226"/>
  <c r="F226"/>
  <c r="J225"/>
  <c r="H225"/>
  <c r="F225"/>
  <c r="H224"/>
  <c r="K224" s="1"/>
  <c r="K231" l="1"/>
  <c r="K230"/>
  <c r="K228"/>
  <c r="K226"/>
  <c r="K229"/>
  <c r="K227"/>
  <c r="K225"/>
  <c r="G142" i="1"/>
  <c r="K142"/>
  <c r="I142"/>
  <c r="K141"/>
  <c r="I141"/>
  <c r="G141"/>
  <c r="K137"/>
  <c r="I137"/>
  <c r="G137"/>
  <c r="K103"/>
  <c r="I103"/>
  <c r="G103"/>
  <c r="K102"/>
  <c r="I102"/>
  <c r="G102"/>
  <c r="K101"/>
  <c r="I101"/>
  <c r="G101"/>
  <c r="K100"/>
  <c r="I100"/>
  <c r="G100"/>
  <c r="K97"/>
  <c r="I97"/>
  <c r="G97"/>
  <c r="K96"/>
  <c r="I96"/>
  <c r="G96"/>
  <c r="K95"/>
  <c r="I95"/>
  <c r="G95"/>
  <c r="K94"/>
  <c r="I94"/>
  <c r="G94"/>
  <c r="K82"/>
  <c r="I82"/>
  <c r="G82"/>
  <c r="K81"/>
  <c r="I81"/>
  <c r="G81"/>
  <c r="K80"/>
  <c r="I80"/>
  <c r="G80"/>
  <c r="K79"/>
  <c r="I79"/>
  <c r="G79"/>
  <c r="K117"/>
  <c r="I117"/>
  <c r="G117"/>
  <c r="K116"/>
  <c r="I116"/>
  <c r="G116"/>
  <c r="K115"/>
  <c r="I115"/>
  <c r="G115"/>
  <c r="N45" i="6"/>
  <c r="L45"/>
  <c r="J45"/>
  <c r="F136" i="4"/>
  <c r="J11" i="2"/>
  <c r="K11" s="1"/>
  <c r="J10"/>
  <c r="J7"/>
  <c r="J14"/>
  <c r="K14" s="1"/>
  <c r="J98" i="15"/>
  <c r="H98"/>
  <c r="F98"/>
  <c r="J12" i="2" l="1"/>
  <c r="K12" s="1"/>
  <c r="K10"/>
  <c r="L141" i="1"/>
  <c r="L142"/>
  <c r="L137"/>
  <c r="L79"/>
  <c r="L102"/>
  <c r="L103"/>
  <c r="L100"/>
  <c r="L101"/>
  <c r="L96"/>
  <c r="L97"/>
  <c r="L95"/>
  <c r="L94"/>
  <c r="L81"/>
  <c r="L82"/>
  <c r="L80"/>
  <c r="L117"/>
  <c r="L116"/>
  <c r="L115"/>
  <c r="O45" i="6"/>
  <c r="L98" i="15" l="1"/>
  <c r="L232"/>
  <c r="L104" i="1"/>
  <c r="L98"/>
  <c r="L83"/>
  <c r="L91" s="1"/>
  <c r="L118"/>
  <c r="N19" i="3"/>
  <c r="P19" s="1"/>
  <c r="Q19" s="1"/>
  <c r="M12"/>
  <c r="N12"/>
  <c r="M35"/>
  <c r="P35" s="1"/>
  <c r="Q35" s="1"/>
  <c r="M34"/>
  <c r="P34" s="1"/>
  <c r="Q34" s="1"/>
  <c r="M33"/>
  <c r="P33" s="1"/>
  <c r="Q33" s="1"/>
  <c r="M32"/>
  <c r="P32" s="1"/>
  <c r="Q32" s="1"/>
  <c r="M27"/>
  <c r="P27" s="1"/>
  <c r="Q27" s="1"/>
  <c r="M24"/>
  <c r="P24" s="1"/>
  <c r="Q24" s="1"/>
  <c r="M23"/>
  <c r="P23" s="1"/>
  <c r="Q23" s="1"/>
  <c r="N18"/>
  <c r="M18"/>
  <c r="P16"/>
  <c r="Q16" s="1"/>
  <c r="N15"/>
  <c r="M15"/>
  <c r="M26"/>
  <c r="P26" s="1"/>
  <c r="Q26" s="1"/>
  <c r="M31"/>
  <c r="P31" s="1"/>
  <c r="Q31" s="1"/>
  <c r="M30"/>
  <c r="P30" s="1"/>
  <c r="Q30" s="1"/>
  <c r="M29"/>
  <c r="P29" s="1"/>
  <c r="Q29" s="1"/>
  <c r="M28"/>
  <c r="P28" s="1"/>
  <c r="Q28" s="1"/>
  <c r="M36"/>
  <c r="P36" s="1"/>
  <c r="Q36" s="1"/>
  <c r="P25"/>
  <c r="Q25" s="1"/>
  <c r="M21"/>
  <c r="P21" s="1"/>
  <c r="Q21" s="1"/>
  <c r="H21"/>
  <c r="P22"/>
  <c r="Q22" s="1"/>
  <c r="P20"/>
  <c r="Q20" s="1"/>
  <c r="H19"/>
  <c r="J36" i="2"/>
  <c r="J13"/>
  <c r="K13" s="1"/>
  <c r="K140" i="1"/>
  <c r="I140"/>
  <c r="G140"/>
  <c r="J8" i="2"/>
  <c r="J9" s="1"/>
  <c r="K9" s="1"/>
  <c r="H3" i="18"/>
  <c r="N44" i="6"/>
  <c r="L44"/>
  <c r="M37" i="3"/>
  <c r="M38"/>
  <c r="P38" s="1"/>
  <c r="Q38" s="1"/>
  <c r="M39"/>
  <c r="P39" s="1"/>
  <c r="Q39" s="1"/>
  <c r="M11"/>
  <c r="M17"/>
  <c r="P17" s="1"/>
  <c r="Q17" s="1"/>
  <c r="N11"/>
  <c r="L13" i="6"/>
  <c r="N13"/>
  <c r="L12"/>
  <c r="N12"/>
  <c r="L11"/>
  <c r="N11"/>
  <c r="F20" i="4"/>
  <c r="P128" i="3"/>
  <c r="P129"/>
  <c r="P130"/>
  <c r="P131"/>
  <c r="P132"/>
  <c r="P133"/>
  <c r="P134"/>
  <c r="P135"/>
  <c r="P136"/>
  <c r="H17"/>
  <c r="J645" i="1"/>
  <c r="H646"/>
  <c r="J646"/>
  <c r="L646"/>
  <c r="H647"/>
  <c r="J647"/>
  <c r="L647"/>
  <c r="H648"/>
  <c r="J648"/>
  <c r="H649"/>
  <c r="J649"/>
  <c r="L649"/>
  <c r="H650"/>
  <c r="J650"/>
  <c r="L650"/>
  <c r="J628"/>
  <c r="L628"/>
  <c r="H629"/>
  <c r="J629"/>
  <c r="L629"/>
  <c r="H630"/>
  <c r="J630"/>
  <c r="L630"/>
  <c r="H631"/>
  <c r="J631"/>
  <c r="L631"/>
  <c r="H632"/>
  <c r="J632"/>
  <c r="L632"/>
  <c r="H633"/>
  <c r="J633"/>
  <c r="L633"/>
  <c r="H634"/>
  <c r="J634"/>
  <c r="L634"/>
  <c r="H635"/>
  <c r="J635"/>
  <c r="L635"/>
  <c r="H636"/>
  <c r="J636"/>
  <c r="L636"/>
  <c r="H637"/>
  <c r="J637"/>
  <c r="L637"/>
  <c r="H638"/>
  <c r="J638"/>
  <c r="L638"/>
  <c r="H639"/>
  <c r="J639"/>
  <c r="L639"/>
  <c r="H640"/>
  <c r="J640"/>
  <c r="L640"/>
  <c r="H641"/>
  <c r="J641"/>
  <c r="L641"/>
  <c r="H626"/>
  <c r="J626"/>
  <c r="L626"/>
  <c r="J616"/>
  <c r="L616"/>
  <c r="J617"/>
  <c r="H618"/>
  <c r="J618"/>
  <c r="L618"/>
  <c r="H619"/>
  <c r="J619"/>
  <c r="L619"/>
  <c r="H620"/>
  <c r="J620"/>
  <c r="L620"/>
  <c r="L621"/>
  <c r="J621"/>
  <c r="H621"/>
  <c r="H622"/>
  <c r="J622"/>
  <c r="L622"/>
  <c r="H623"/>
  <c r="J623"/>
  <c r="L623"/>
  <c r="H624"/>
  <c r="J624"/>
  <c r="J606"/>
  <c r="H607"/>
  <c r="J607"/>
  <c r="L607"/>
  <c r="H608"/>
  <c r="J608"/>
  <c r="L608"/>
  <c r="H609"/>
  <c r="J609"/>
  <c r="L609"/>
  <c r="H610"/>
  <c r="J610"/>
  <c r="H611"/>
  <c r="J611"/>
  <c r="L611"/>
  <c r="H612"/>
  <c r="J612"/>
  <c r="L612"/>
  <c r="H613"/>
  <c r="J613"/>
  <c r="L613"/>
  <c r="H603"/>
  <c r="J603"/>
  <c r="L603"/>
  <c r="J597"/>
  <c r="H598"/>
  <c r="J598"/>
  <c r="L598"/>
  <c r="H599"/>
  <c r="J599"/>
  <c r="L599"/>
  <c r="H600"/>
  <c r="J600"/>
  <c r="L600"/>
  <c r="L601"/>
  <c r="J601"/>
  <c r="H601"/>
  <c r="J592"/>
  <c r="H593"/>
  <c r="J593"/>
  <c r="L593"/>
  <c r="H594"/>
  <c r="J594"/>
  <c r="L594"/>
  <c r="H595"/>
  <c r="J595"/>
  <c r="L595"/>
  <c r="J587"/>
  <c r="H588"/>
  <c r="J588"/>
  <c r="L588"/>
  <c r="H589"/>
  <c r="J589"/>
  <c r="L589"/>
  <c r="J582"/>
  <c r="H583"/>
  <c r="J583"/>
  <c r="L583"/>
  <c r="H584"/>
  <c r="J584"/>
  <c r="L584"/>
  <c r="J577"/>
  <c r="H578"/>
  <c r="J578"/>
  <c r="L578"/>
  <c r="H579"/>
  <c r="J579"/>
  <c r="L579"/>
  <c r="J568"/>
  <c r="H569"/>
  <c r="J569"/>
  <c r="L569"/>
  <c r="H570"/>
  <c r="J570"/>
  <c r="L570"/>
  <c r="H571"/>
  <c r="J571"/>
  <c r="L571"/>
  <c r="H572"/>
  <c r="J572"/>
  <c r="L572"/>
  <c r="H573"/>
  <c r="J573"/>
  <c r="H574"/>
  <c r="J574"/>
  <c r="J557"/>
  <c r="H558"/>
  <c r="J558"/>
  <c r="L558"/>
  <c r="H559"/>
  <c r="J559"/>
  <c r="L559"/>
  <c r="H560"/>
  <c r="J560"/>
  <c r="L560"/>
  <c r="H561"/>
  <c r="J561"/>
  <c r="L561"/>
  <c r="H562"/>
  <c r="J562"/>
  <c r="J563"/>
  <c r="H564"/>
  <c r="J564"/>
  <c r="L564"/>
  <c r="H565"/>
  <c r="J565"/>
  <c r="L565"/>
  <c r="J548"/>
  <c r="H549"/>
  <c r="J549"/>
  <c r="L549"/>
  <c r="H550"/>
  <c r="J550"/>
  <c r="L550"/>
  <c r="H551"/>
  <c r="J551"/>
  <c r="L551"/>
  <c r="H552"/>
  <c r="J552"/>
  <c r="L552"/>
  <c r="H553"/>
  <c r="J553"/>
  <c r="H554"/>
  <c r="J554"/>
  <c r="L554"/>
  <c r="J542"/>
  <c r="L542"/>
  <c r="J543"/>
  <c r="H544"/>
  <c r="J544"/>
  <c r="L544"/>
  <c r="H545"/>
  <c r="J545"/>
  <c r="L545"/>
  <c r="J530"/>
  <c r="H531"/>
  <c r="J531"/>
  <c r="L531"/>
  <c r="H532"/>
  <c r="J532"/>
  <c r="L532"/>
  <c r="H533"/>
  <c r="J533"/>
  <c r="L533"/>
  <c r="J534"/>
  <c r="L534"/>
  <c r="H535"/>
  <c r="J535"/>
  <c r="L535"/>
  <c r="H536"/>
  <c r="J536"/>
  <c r="L536"/>
  <c r="H537"/>
  <c r="J537"/>
  <c r="L537"/>
  <c r="H538"/>
  <c r="J538"/>
  <c r="L538"/>
  <c r="H539"/>
  <c r="J539"/>
  <c r="L539"/>
  <c r="H528"/>
  <c r="J528"/>
  <c r="L528"/>
  <c r="H568"/>
  <c r="H563"/>
  <c r="H534"/>
  <c r="H526"/>
  <c r="O13" i="6"/>
  <c r="O11"/>
  <c r="P37" i="3" l="1"/>
  <c r="P40" s="1"/>
  <c r="P12"/>
  <c r="Q12" s="1"/>
  <c r="P18"/>
  <c r="Q18" s="1"/>
  <c r="P15"/>
  <c r="Q15" s="1"/>
  <c r="L105" i="1"/>
  <c r="K36" i="2"/>
  <c r="P11" i="3"/>
  <c r="Q11" s="1"/>
  <c r="H17" i="18"/>
  <c r="H18" s="1"/>
  <c r="O44" i="6"/>
  <c r="O12"/>
  <c r="P137" i="3"/>
  <c r="P139" s="1"/>
  <c r="P141" s="1"/>
  <c r="P142" s="1"/>
  <c r="L140" i="1"/>
  <c r="L150" s="1"/>
  <c r="P41" i="3" l="1"/>
  <c r="P43" s="1"/>
  <c r="Q37"/>
  <c r="L176" i="1"/>
  <c r="L177" s="1"/>
  <c r="H19" i="18"/>
  <c r="H20" s="1"/>
  <c r="P144" i="3"/>
  <c r="P146" s="1"/>
  <c r="P44" l="1"/>
  <c r="P45" s="1"/>
  <c r="L178" i="1"/>
  <c r="L179" s="1"/>
  <c r="H22" i="18"/>
  <c r="P147" i="3"/>
  <c r="P148" s="1"/>
  <c r="P46" l="1"/>
  <c r="P47" s="1"/>
  <c r="L180" i="1"/>
  <c r="L181" s="1"/>
  <c r="H23" i="18"/>
  <c r="H24" s="1"/>
  <c r="L182" i="1" l="1"/>
  <c r="L183" s="1"/>
  <c r="L287" i="15" l="1"/>
</calcChain>
</file>

<file path=xl/sharedStrings.xml><?xml version="1.0" encoding="utf-8"?>
<sst xmlns="http://schemas.openxmlformats.org/spreadsheetml/2006/main" count="2655" uniqueCount="910">
  <si>
    <t>wyalsadenis rebilitacia</t>
  </si>
  <si>
    <t>arsebull walsadenze miwis moW-
ra belarus eqskavatoriT</t>
  </si>
  <si>
    <t>1</t>
  </si>
  <si>
    <t>108</t>
  </si>
  <si>
    <t>20</t>
  </si>
  <si>
    <t>2</t>
  </si>
  <si>
    <t>3</t>
  </si>
  <si>
    <t>c</t>
  </si>
  <si>
    <t>ც</t>
  </si>
  <si>
    <t>კომპლ.</t>
  </si>
  <si>
    <t>მიწის ამოჭრა ხელით ბორდიურის
მოსაწყობად</t>
  </si>
  <si>
    <t>ლითონის მილის დ=40 მმ–ით
 ბოძების მოწყობა</t>
  </si>
  <si>
    <t>მუნიციპალიტეტის სოფლებში სპორტული მოედნების, ატრაქციონების,
შინმოუსვლელთა მემორიალების და თავშეყრის ადგილების მოწყობის
 ხარჯთაღრიცხვა</t>
  </si>
  <si>
    <t>soflebis 
da samuSaos dasaxeleba</t>
  </si>
  <si>
    <t>ganzomi
lebis
erTeuli</t>
  </si>
  <si>
    <t>raode-
noba</t>
  </si>
  <si>
    <t>erT.
Fasi</t>
  </si>
  <si>
    <t>1. ძევრი კალათბურთის 
სტადიონზე ასფალტის მოწყობა</t>
  </si>
  <si>
    <t>ასფალტის საფარის მოწყობა სისქით 4–სმ</t>
  </si>
  <si>
    <t>2.zeda simoneTi- soflis
 centrSi SinmousvlelTa memorialis mowyoba</t>
  </si>
  <si>
    <t>miwis gaWra xeliT bordiuris 
mosawyobad</t>
  </si>
  <si>
    <t>bordiuris mowyoba m-200 betoniT</t>
  </si>
  <si>
    <t>lionis milis d=40 mm-ianis, simaR
liT 1,5 m montaji mavTulbadis asakravadAD</t>
  </si>
  <si>
    <t>grZ.m</t>
  </si>
  <si>
    <t>ლითონის ჭიშკრის მოწყობა ზომით
0,7Х1,2 მ–ზე</t>
  </si>
  <si>
    <t>მემორიალური დაფის გაღებვა ნიტროემალის საღებავით</t>
  </si>
  <si>
    <t>მავთულბადის შეღებვა ზეთოვანი სა–
ღებავით</t>
  </si>
  <si>
    <t>მემორიალამდე მისასვლელი ბილიკის ბორდიურის მოწყობა მ–200 ბეტონით</t>
  </si>
  <si>
    <t>ბილიკის მოჭყობა ღორღით</t>
  </si>
  <si>
    <t>3.ეწერი– ფეხბურთის სტადიონის
 მოწყობა უკლებების უბანში</t>
  </si>
  <si>
    <t>სტადიონის მოსწორება დანიანი ბულდოზერით</t>
  </si>
  <si>
    <t>მანქ/საათ.</t>
  </si>
  <si>
    <t>მიწის გაჭრა ხელით საყრდენების მოსაწყობად</t>
  </si>
  <si>
    <t>კარებების მოწყობა დ=90 მმ–იანი
 ლითონის მილით</t>
  </si>
  <si>
    <t xml:space="preserve">  საყრდენებისჩაბეტონებამ200–ბეტონით ბეტონით</t>
  </si>
  <si>
    <t>4.  ახალთერჯოლა–საჯარო სკოლის ტერიტორიაზე კალათბურთის და ფრენბურთის სტადიონის მოწყობა</t>
  </si>
  <si>
    <t>ორმოს ამოჭრა ხელით საყრდენების
 მოსაწყობად</t>
  </si>
  <si>
    <t>ლითონის საყრდენების მოწყობა 
კალათბურთის ფარების დასამაგრებლად დ=100 მმ–იანი ლ</t>
  </si>
  <si>
    <t>ლითონის საყრდენების მოწყობა ფრენ–ბურთის კარებებისათვის დ=80 მმ–იანი ლითონის მილით</t>
  </si>
  <si>
    <t>ლითონის საყრდენების ჩაბეტონება 
მ–200 ბეტონით</t>
  </si>
  <si>
    <t>მ3</t>
  </si>
  <si>
    <t>კალათბურთის ფარების მოწყობა</t>
  </si>
  <si>
    <t>ლითონის კონსთრუქციების შეღებვა</t>
  </si>
  <si>
    <t>ტ</t>
  </si>
  <si>
    <t>4,0 sm სისქის ასფალტის სფენის
 მოწყობა</t>
  </si>
  <si>
    <t>5.RvankiTi- arsebuli sportuli 
moednebis keTilmowyoba</t>
  </si>
  <si>
    <t>ლითონის საყრდენების da zeda Zelis მოწყობa დ=100 მმ–იანი ლiTonis miliT(jangianebis ubanSi)</t>
  </si>
  <si>
    <t>ლითონის საყრდენების მოწყობა mini fexburTis karebebisaTvis d= 80 mm-iani liTonis miliT(soflis centrSi)</t>
  </si>
  <si>
    <t>ლითონის საყრდენების ჩაბეტონება 
მ–200 betoniT</t>
  </si>
  <si>
    <t>კალათბურთის ფარების  SekeTeba
 el. SeduRebiT</t>
  </si>
  <si>
    <t>ლითონის კონსთრუქციების შეღებვა 
ზეთოვანი საღებავით</t>
  </si>
  <si>
    <t>arsebuli kalaTburTis farebis 
montaJi</t>
  </si>
  <si>
    <t>sayrdenebis samagrebis mowyoba 
d=40 mm-iani miliT(asevegamoiyeneba badeebis dasamagreblad)</t>
  </si>
  <si>
    <t xml:space="preserve">ფეხბურთის კარებების ბადეების
 mowyoba(standartuli qsoviT)
</t>
  </si>
  <si>
    <t>6. RvankiTi- v. gognaZis saxelobis aRmaeTSi trafaretis mowyoba</t>
  </si>
  <si>
    <t>miwis amoWra xeliT</t>
  </si>
  <si>
    <t>ლითონის საყრდენის ჩაბეტონება 
მ–200 betoniT</t>
  </si>
  <si>
    <t>d= 60 mm-iani liTonis sayrdenis 
mowyoba</t>
  </si>
  <si>
    <t>furclovani liToniT da rk.kuTxovaniT Signidan                                                                  gasanaTebeli miniani trafaretis mowyoba zomiT0,6mХ0,8 მ–ზე</t>
  </si>
  <si>
    <t xml:space="preserve"> დღის განათების არმატურა</t>
  </si>
  <si>
    <t>ლითონის კონსტრუქციების შეღებვა 
ზეთოვანი საღებავით</t>
  </si>
  <si>
    <t>7.რუფოთი– მემანიშვილების 
სტადიონზე ძელების მოწყობა</t>
  </si>
  <si>
    <t>ლითონის საყრდენების da zeda Zelis მოწყობa დ=80 მმ–იანი ლiTonis miliT</t>
  </si>
  <si>
    <t>8.რუფოთიი ტელეფა–რობაქიძეების 
სტადიონზე ძელების მოწყობა</t>
  </si>
  <si>
    <t>9.რუფოთიი ტელეფა–რობაქიძეების 
სტადიონზე ძელების მოწყობა</t>
  </si>
  <si>
    <t>ლითონის საყრდენების da zeda Zelis მოწყობa დ=100 მმ–იანი ლiTonis miliთ</t>
  </si>
  <si>
    <t>10. ზედა ალისუბანი– ძელების და
 ბადეების მოწყობა კუტივაძეების სტადიონზე</t>
  </si>
  <si>
    <t>11. ალისუბანი–ზარნაძეები–
თავშეყრის ადგილის მოწყობა ფელიკას უბანში</t>
  </si>
  <si>
    <t>ბეტონის იატაკის მოწყობა მ–200 ბეტონით</t>
  </si>
  <si>
    <t>12.ზედა საზანო– ბაღისათვის
 ატრაქციონის მოწყობა</t>
  </si>
  <si>
    <t>13. ზედა საზანო–ბაზრის 
ტერიტორიაზე სკვერის მოწყობა</t>
  </si>
  <si>
    <t>კედლის ასაშენებლად და დეკორატიული ღობის მოსაწყობად ფუნდამენტის გაჭრა ხელით</t>
  </si>
  <si>
    <t>ფუნდამენტის მოწყობა მ–200 ბეტონით</t>
  </si>
  <si>
    <t>კედლის და დეკორატიული ღობის 
მოწყობა წვრილი საკედლე ბლოკით</t>
  </si>
  <si>
    <t>კედლის და ღობის გალესვა ცემენტის
 ხსნარით</t>
  </si>
  <si>
    <t>ღობის ნახევარწრისებრი ღიობების 
შევსება ხის ღობით(ე. წ. რეშოტკა)</t>
  </si>
  <si>
    <t>კედლის და ღობის დაფარვა დეკორა–
ტიული ცემენტის ნაშხეფით</t>
  </si>
  <si>
    <t>წყაროს მოედნის მოწყობა მ–200 
ბეტონით</t>
  </si>
  <si>
    <t>სკვერში დეკორატიული ბეტონის ფი–
ლების დაგება ქვიშის ფუძეზე</t>
  </si>
  <si>
    <t>14. კვახჭირი–ოდილაური სოფლის 
ცენტრში თავშეყრის ადგილის მოწყობა</t>
  </si>
  <si>
    <t>მიწის მოსწორება დანიანი ს–130 
ტიპის ბულდოზერით</t>
  </si>
  <si>
    <t>მანქ/საათ</t>
  </si>
  <si>
    <t>lionis milis d=40 mm-ianis, simaR
liT 1,5 m montaji mavTulbadis asakravadADსიმაღლით 1,5 მ</t>
  </si>
  <si>
    <t>ლითონის ჭიშკრის მოწყობა</t>
  </si>
  <si>
    <t>ლითონის მაგიდის მოწყობადამზადე–
ბული  3 მმ–იანი ფურცლოვანი ლითონით დ= 70 მმ–იან ლითონის მილის ფეხზე. ზომით 0,8მХ1,6 მ–ზე</t>
  </si>
  <si>
    <t xml:space="preserve">ლითონის ფეხებზე აწყობილი ხის 
დასაჯდომების მოწყობა </t>
  </si>
  <si>
    <t xml:space="preserve"> 15. ჭოგნარი–ბაღის ეზოში 
ატრაქციონის მოწყობა</t>
  </si>
  <si>
    <t>კომპლექტ</t>
  </si>
  <si>
    <t>15. ნახშირღელე–სოფლის ცენტრის
კეთილმოწყობის სამუშაოები</t>
  </si>
  <si>
    <t>რკ/კუთხოვანის#20 მმ–იანის მოწყობა</t>
  </si>
  <si>
    <t>სანათი ფლაკონების მოწყობა
 ლითონის ბოძების თავზე</t>
  </si>
  <si>
    <t>ლითონის მილის დ=60 მმ–ით
 ბოძების მოწყობა</t>
  </si>
  <si>
    <t>rk/kuTx 40Х40Х4 mm–ianiს მოწყობა</t>
  </si>
  <si>
    <t xml:space="preserve">moTuTუებული ფურცლოვანი თუნუ–
ქის სისქით1,2 მმ–იანის მოწყობა </t>
  </si>
  <si>
    <t>მ2</t>
  </si>
  <si>
    <t>ბორდიურის მოწყობა მ–200 ბეტონით</t>
  </si>
  <si>
    <t>ჭანჭიკები თავის ქანჩებით</t>
  </si>
  <si>
    <t>დასაჯდომების მოწყობა</t>
  </si>
  <si>
    <t>16–ქვედა სიმონეთი–თავSეყრის
 ადგილის მოწყობა</t>
  </si>
  <si>
    <t>შენობის მოწყობა ზომით1,2მХ2,4მ–ზე</t>
  </si>
  <si>
    <t>მიწის გაწრა ხელით ფუნდამენტის 
მოსაწყობად</t>
  </si>
  <si>
    <t>საძირკვლის მოწყობა მ–200 ბეტონით</t>
  </si>
  <si>
    <t>კედლების აშენება წვრილი საკედლე
ბლოკით</t>
  </si>
  <si>
    <t>ხის კარკასის მოწყობა სახურავის</t>
  </si>
  <si>
    <t>ბურვილის მოწყობა კონსტრუქციული
შიფერით</t>
  </si>
  <si>
    <t>ფიცრული კარებების მოწყობა</t>
  </si>
  <si>
    <t>ზედნადები ხარჯები        8%</t>
  </si>
  <si>
    <t>გეგმიური მოგება           6%</t>
  </si>
  <si>
    <t>დ.  ღ..  გ.                  18%</t>
  </si>
  <si>
    <t>სულ ჯამი</t>
  </si>
  <si>
    <t>სოფლების დასახელება</t>
  </si>
  <si>
    <t>ერთ.
ფასი</t>
  </si>
  <si>
    <t>ძევრი</t>
  </si>
  <si>
    <t>ზედა საზანო</t>
  </si>
  <si>
    <t>თუზი</t>
  </si>
  <si>
    <t xml:space="preserve"> განზომილების
ერთ</t>
  </si>
  <si>
    <t>რაოდენობა</t>
  </si>
  <si>
    <t>მანძ. კმ</t>
  </si>
  <si>
    <t>ჯ ა მ ი</t>
  </si>
  <si>
    <t>გზის დაპროფილება 
ერთ. ფასი</t>
  </si>
  <si>
    <t>ბუნებრ.
კარიერიდან</t>
  </si>
  <si>
    <t>მდინარის
კალაპოტიდან</t>
  </si>
  <si>
    <t>ჩხარი</t>
  </si>
  <si>
    <t>სიქთარვა</t>
  </si>
  <si>
    <t>ახალთერჯოლა</t>
  </si>
  <si>
    <t>დ–25 მმ–იანი</t>
  </si>
  <si>
    <t>დ–32 მმ–იანი</t>
  </si>
  <si>
    <t>დიამეტრი</t>
  </si>
  <si>
    <t>ზარნაძეების უბანი</t>
  </si>
  <si>
    <t>სკანდე</t>
  </si>
  <si>
    <t xml:space="preserve">             </t>
  </si>
  <si>
    <t>ღარსადენიენი არხების მოწყობა და
 გაწმენდა</t>
  </si>
  <si>
    <t>ზედა სიმონეთი–სანიაღვრე არხის მოწყობა</t>
  </si>
  <si>
    <t>ეწერი–ახალი უბანი–სანიაღვრე არხის
 გაწმენდა</t>
  </si>
  <si>
    <t>რუფოთ–ჭანკვეტაძეების უბანი–სანიაღვრე არხის მოწყობა</t>
  </si>
  <si>
    <t>ტელეფა–სანიაღვრე არხის მოწყობა</t>
  </si>
  <si>
    <t>მუჯირეთი–სანიაღვრე არხის მოწყობა</t>
  </si>
  <si>
    <t>კვახჭირი–სანიაღვრე არხის  მოწყობა</t>
  </si>
  <si>
    <t>კვახჭირი–ოდილაური–სანიაღვრე არხის მოწყობა</t>
  </si>
  <si>
    <t>ქვ. სიმონეთი–სანიაღვრე არხისმოწყობა</t>
  </si>
  <si>
    <t>ბარდუბანი–სანიაღვრე არხის მოწყობა</t>
  </si>
  <si>
    <t>განზ.
ერთეული</t>
  </si>
  <si>
    <t>Cxari-oqtomberi</t>
  </si>
  <si>
    <t>გეგმიური მოგება 6%</t>
  </si>
  <si>
    <t>კგ</t>
  </si>
  <si>
    <t>`</t>
  </si>
  <si>
    <t>სახურავის ხის კარკასის მოწყობა</t>
  </si>
  <si>
    <t>კედლების დაბრიზგვა</t>
  </si>
  <si>
    <t>ორმოების გაჭრა ხელით</t>
  </si>
  <si>
    <t>ტელევიზორი</t>
  </si>
  <si>
    <t>დ–40 მმ–იანი</t>
  </si>
  <si>
    <t>#</t>
  </si>
  <si>
    <t>masala</t>
  </si>
  <si>
    <t>xelfasi</t>
  </si>
  <si>
    <t>transporti</t>
  </si>
  <si>
    <t>jami</t>
  </si>
  <si>
    <t>კმ</t>
  </si>
  <si>
    <t>გრძ/მ</t>
  </si>
  <si>
    <t>ჯამი</t>
  </si>
  <si>
    <t>სამუშაოს დასახელება</t>
  </si>
  <si>
    <t>რაოდე–
ნობა</t>
  </si>
  <si>
    <t>მასალა</t>
  </si>
  <si>
    <t>ხელფასი</t>
  </si>
  <si>
    <t>ტრანსპორტი</t>
  </si>
  <si>
    <t>grZ/m</t>
  </si>
  <si>
    <t>განზ.
ერთ</t>
  </si>
  <si>
    <t xml:space="preserve"> წნევა ატმ.</t>
  </si>
  <si>
    <t>ოქონა</t>
  </si>
  <si>
    <t xml:space="preserve">ჩხარი </t>
  </si>
  <si>
    <t>ალისუბანი</t>
  </si>
  <si>
    <t>ზარნაძეები</t>
  </si>
  <si>
    <t>რაოდე–
  ნობა</t>
  </si>
  <si>
    <t>№</t>
  </si>
  <si>
    <t xml:space="preserve">                                      განმარტებითი  ბარათი
     თერჯოლის მუნიციპალიტეტის სოფლებში საუბნო გზების მოსაწყობად გათვალისცინებულია ინერტული        მასალის შეზიდვა ბუნებრივი კარიერებიდან და მდინარის კალაპოტიდან მოპოვებული ინერტული მასალით–   
გზების მიხედვით–10–დან 120 მმ–დე ფრაქციის, მარკით 200 დან 300 მდე. საშვალო ზიდვის მანძილად    აღ
ებულია 15 კმ.ხარჯთაღრიცხვას თან ახლავს ცხრილი დანართის სახით, რომელშიც მოცემულია 1 კუბ/მ ინერ–
ტული მასალის ტრანსპორტირება ზიდვის მანძილის მიხედვით.
     ხარჯთაღრიცხვაში ფასები აღებულია მშენებლობის შემფასებელთა კავშირის სამშენებლო რესურსების ფასე–        ბის 2011 წლის პირველი კვარტლის დონეზე და დღევანდელი საბაზრო ფასების მიხედვით.
     ხარჯთაღრიცხვა არ წარმადგენს შემსიყვედელსა და მიმწოდებელს შორის ანგარიშსწორების საფუძველს, მათ
შორის ანგრიშსწორება უნდა მოხდეს ხელშეკრულებისა და ფაკტიურად შესრულებული სამუშაოების მიხედვით
                  შეადგინა:               /გ. ფორჩხიძე /</t>
  </si>
  <si>
    <r>
      <t>მ</t>
    </r>
    <r>
      <rPr>
        <vertAlign val="superscript"/>
        <sz val="11"/>
        <rFont val="Sylfaen"/>
        <family val="1"/>
        <charset val="204"/>
      </rPr>
      <t>3</t>
    </r>
  </si>
  <si>
    <t>სოფლის 
დასახელება</t>
  </si>
  <si>
    <t>ზედა სიმონეთი</t>
  </si>
  <si>
    <t>რუფოთი</t>
  </si>
  <si>
    <t>გოგნი</t>
  </si>
  <si>
    <t>გოდოგანი</t>
  </si>
  <si>
    <t>მავთულბადის 45Х45Х3,8 მმ2–იანით
 სიმაღლით1,2 მ ღობის მოწყობა</t>
  </si>
  <si>
    <t xml:space="preserve"> SemoRobva mavTulbadiT 6Х6 სმიანი უჯრედით 2mმ2iani mavTuliT moqsovili სიმაღლით 1,2 მ</t>
  </si>
  <si>
    <t>მინის ჩასმა მემორიალურ დაფაზე 4,0
მმ2–იანი</t>
  </si>
  <si>
    <t>კაბელის მოწყობა 2Х2,5 მმ2-იანი</t>
  </si>
  <si>
    <t xml:space="preserve"> SemoRobva mavTulbadiT 6Х6 სმიანი უჯრედით 2mმ2iani mavTuliT moqsovili სიმაღლით 1,2 მ.</t>
  </si>
  <si>
    <t>kabელის მოწყობა 2Х4 მმ2–იანის</t>
  </si>
  <si>
    <t>kabელის მოწყობა 2Х16 მმ2–იანის</t>
  </si>
  <si>
    <t>სოფლის და შესასრულებელი სამუშაოს დასახელება</t>
  </si>
  <si>
    <t>ჭის გარშემო ბეტონის მოედნის 
მოწყობა</t>
  </si>
  <si>
    <t>სოფლის და შესასრულ-
ებელი სამუშაოს დასახელება</t>
  </si>
  <si>
    <t>PVD-158
PN-12.5</t>
  </si>
  <si>
    <t>PVD-158
PN-10</t>
  </si>
  <si>
    <t xml:space="preserve">ხის კარის ბლოკის მოწყობა </t>
  </si>
  <si>
    <r>
      <t>მ</t>
    </r>
    <r>
      <rPr>
        <vertAlign val="superscript"/>
        <sz val="11"/>
        <rFont val="Sylfaen"/>
        <family val="1"/>
        <charset val="204"/>
      </rPr>
      <t>2</t>
    </r>
  </si>
  <si>
    <t>კარის ჩამკეტების მოწყობა</t>
  </si>
  <si>
    <t>4.ეწერი</t>
  </si>
  <si>
    <t>განივების მოწყობა რკ/კუთხოვა-
ნით 35X35X4მმ</t>
  </si>
  <si>
    <t>N</t>
  </si>
  <si>
    <t>განნზომ.
ერთეული.</t>
  </si>
  <si>
    <t>ზედნადები ხარჯი 8%</t>
  </si>
  <si>
    <t>დღგ  18%</t>
  </si>
  <si>
    <t>სამუშაოს
 დასახელება</t>
  </si>
  <si>
    <t>რაოდე-
ნობა</t>
  </si>
  <si>
    <t>განზ.
 ერთ</t>
  </si>
  <si>
    <t>დასახელება</t>
  </si>
  <si>
    <t>ბროლიქედი</t>
  </si>
  <si>
    <t>ბოსელა</t>
  </si>
  <si>
    <t>ცემენტი მ-400</t>
  </si>
  <si>
    <t>ლითონის ბოძების დაბეტონება მ–200 ბეტონით</t>
  </si>
  <si>
    <t>1.პოლიეთილენის მილი</t>
  </si>
  <si>
    <t>ფასონური ნაწილების მოწყობა</t>
  </si>
  <si>
    <t xml:space="preserve"> წყალსადენის სათავე ნაგებობის
რეაბილიტაცია</t>
  </si>
  <si>
    <t xml:space="preserve">3.ძევრი
</t>
  </si>
  <si>
    <t>არსებული წყალსადენის რეაბილატაცია</t>
  </si>
  <si>
    <t>ზედა ზონა</t>
  </si>
  <si>
    <t xml:space="preserve"> ჯამი</t>
  </si>
  <si>
    <t>ღვანკითი</t>
  </si>
  <si>
    <t>ტელეფა</t>
  </si>
  <si>
    <t>ტერიტორიული
ორგანო(თემი)</t>
  </si>
  <si>
    <t>თერჯოლის მუნიციპალიტეტის სოფლებში საუბნო გზებზე ინერტული მასალის
შეზიდვისა და გაშლის სამუშაოების და გზების დაპროფილების
ხ ა რ ჯ თ ა ღ რ ი ც ხ ვ ა</t>
  </si>
  <si>
    <t>სოფელი</t>
  </si>
  <si>
    <t>პროექტის დასახელება</t>
  </si>
  <si>
    <t>4</t>
  </si>
  <si>
    <t>ჩხარი-
ოქტომბერი</t>
  </si>
  <si>
    <t>სეფარეთი</t>
  </si>
  <si>
    <t>ახალთერ-ჯოლა</t>
  </si>
  <si>
    <t xml:space="preserve">გზებზე ინერტული მასალის
 შეზიდვა და გაშლა                          </t>
  </si>
  <si>
    <t>გზის-დაპროფილება</t>
  </si>
  <si>
    <t>ზ.ალისუბა-
ნი</t>
  </si>
  <si>
    <t>ქვ.ალისუ-
ბანი</t>
  </si>
  <si>
    <t>ზარნაძე-
ები</t>
  </si>
  <si>
    <t>ზედა
საზანო</t>
  </si>
  <si>
    <t>მუჯირეთი</t>
  </si>
  <si>
    <t>დელტას-
უბანი</t>
  </si>
  <si>
    <t>თავასა</t>
  </si>
  <si>
    <t>კაკაბოური</t>
  </si>
  <si>
    <t>ვარდიგორა</t>
  </si>
  <si>
    <t>ჯგილათი</t>
  </si>
  <si>
    <t>ეწერი</t>
  </si>
  <si>
    <t>ნახშირღელე</t>
  </si>
  <si>
    <r>
      <t>მ</t>
    </r>
    <r>
      <rPr>
        <vertAlign val="superscript"/>
        <sz val="10"/>
        <rFont val="Sylfaen"/>
        <family val="1"/>
        <charset val="204"/>
      </rPr>
      <t>3</t>
    </r>
  </si>
  <si>
    <t>ღირებ. დარიცხ. k=1X1,08X1,06X1,18==1.35</t>
  </si>
  <si>
    <r>
      <t>მ</t>
    </r>
    <r>
      <rPr>
        <vertAlign val="superscript"/>
        <sz val="10"/>
        <rFont val="Sylfaen"/>
        <family val="1"/>
        <charset val="204"/>
      </rPr>
      <t>2</t>
    </r>
  </si>
  <si>
    <t>1.ძევრი</t>
  </si>
  <si>
    <t>სასაფლაოს ჭიშკრის მოწყობა</t>
  </si>
  <si>
    <t xml:space="preserve">კრონშტეინის მოწყობა                       </t>
  </si>
  <si>
    <t>საპირფარეშოს კედლების მოწყობა წვრილი საკედლე ბლოკით</t>
  </si>
  <si>
    <t>მანათობელი კაბელის მოწყობა</t>
  </si>
  <si>
    <t>მეტალოპლასტმასის კარის ბლოკის მოწ-
ყობა</t>
  </si>
  <si>
    <t>ლითონის ელემენტების გაღებვა ანტი-კოროზიული ლითონის საღებავით</t>
  </si>
  <si>
    <t>PVD-158
PN-6</t>
  </si>
  <si>
    <t>ჯამი ზედა ზონის</t>
  </si>
  <si>
    <t>მგზავრთა მოსაცდელის მოწყობა</t>
  </si>
  <si>
    <t>ორივე თავის ჯამი</t>
  </si>
  <si>
    <r>
      <t>ფოლადის მავთული 3 მმ</t>
    </r>
    <r>
      <rPr>
        <vertAlign val="superscript"/>
        <sz val="11"/>
        <rFont val="Sylfaen"/>
        <family val="1"/>
        <charset val="204"/>
      </rPr>
      <t>2</t>
    </r>
    <r>
      <rPr>
        <sz val="11"/>
        <rFont val="Sylfaen"/>
        <family val="1"/>
        <charset val="204"/>
      </rPr>
      <t>-იანი კვეთით</t>
    </r>
  </si>
  <si>
    <t>მ/სთ</t>
  </si>
  <si>
    <t>მიწის გაჭრა ხელით დიამეტრით 1,0 მ</t>
  </si>
  <si>
    <t xml:space="preserve">ჭის თავსახურის მოწყობა 2 მმ–იანი ფურც-ლოვანი ლითონით </t>
  </si>
  <si>
    <t>ჭის კედლების და თავის მოწყობა მ=270 
ბეტონით</t>
  </si>
  <si>
    <t>ლითონის ელემენტების შეღებვა ანტიკორო-ზიული საღებავით</t>
  </si>
  <si>
    <t xml:space="preserve">დღის განათების არმატურის მოწყობა პლას-ტმასის, 95 ვტ-იანი ეკონათურებით
</t>
  </si>
  <si>
    <t xml:space="preserve">
მიწის გაჭრა ხელით საპირფარეშოს ორმოს მოსაწყობად</t>
  </si>
  <si>
    <t>ლითონის ბოძის მოწყობა  Ф-114 მმ–იანი მილით (სიგრძით 7მ, სის-ქით 3,5 მმ)</t>
  </si>
  <si>
    <t>იგივე Ф-50 მმ–იანის (სიგრძით 2მ
სისქით 2,5 მმ)</t>
  </si>
  <si>
    <t xml:space="preserve">ლითონის ელემენტების შეღებვა ბრონზეს პუდრათი
</t>
  </si>
  <si>
    <t>14.ზედა საზანო</t>
  </si>
  <si>
    <t xml:space="preserve">გრუნტის უკუმიყრა და მოსწორება ხელით </t>
  </si>
  <si>
    <t>სოფლების და მასალების დასახელება</t>
  </si>
  <si>
    <t>32.ბარდუბანი</t>
  </si>
  <si>
    <t xml:space="preserve"> თავი-IX
სამშენებლო მასალებისა და ინვენტარის შეძენა 
მიწოდების ხარჯთაღრიცხვა
</t>
  </si>
  <si>
    <t>ზედნადები ხარჯები 8%</t>
  </si>
  <si>
    <t>დ.ღ.გ.18%</t>
  </si>
  <si>
    <t>ფოლადის მავთული 3 მმ2-იანი-ის გატარება მავთულბადეში და მოჭიმვა მავთლბადის ზემო და ქვემო კიდეებში</t>
  </si>
  <si>
    <t>ელექტროდი b=4 მმ-იანი</t>
  </si>
  <si>
    <t>ზ.საზანო</t>
  </si>
  <si>
    <t>ლითონის კვადრატული მილით40X40
X2მმ ვერტიკალური დგარების მოწყობა</t>
  </si>
  <si>
    <t>ორმოს გაჭრა ხელით ბოძების დასა–
ბეტონებლად კვეთით 0.3X0.3X0,4 მ–ზე</t>
  </si>
  <si>
    <t>ბეტონის იატაკის მოწყობა დასაყრდე–
ნების ჩაბეტონება მ-200 ბეტონით</t>
  </si>
  <si>
    <t>სახურავის ბურვილის მოწყობა მეტა–
ლოკრამიტით</t>
  </si>
  <si>
    <t>ლითონის კონსტრუქციების შეღებვა
 ნიტროემალის საღებავით</t>
  </si>
  <si>
    <t>გვერდით კედლებზე ფურცლოვანი
 ლითონის მოწყობა სისქით 2 მმ</t>
  </si>
  <si>
    <t>ხის კონსტრუქციების შეღებვა ზეთო–
ვანი საღებავით</t>
  </si>
  <si>
    <t>ჭერის მოწყობა და გვერდების შეფიც–
ვრა  გასალაშინებული ხის მასალით 
სისქით 2 სმ</t>
  </si>
  <si>
    <t>ლითონის კუთხოვანაში კარბოლექსის
ჩასმა სისქით 6 სმ</t>
  </si>
  <si>
    <t>სახურავის კარკასის მოწყობა დახერ–
ხილი ხის მასალით</t>
  </si>
  <si>
    <t xml:space="preserve">განივების მოწყობა  T-რკ/კუთხოვანით
 35X35X4მმ </t>
  </si>
  <si>
    <t>ხის დასაჯდომის მოწყობა გასალაში–
ნებული ფიცრით ზომით 0,3X0,05X
X2,5 მ–ზე</t>
  </si>
  <si>
    <r>
      <t>მ</t>
    </r>
    <r>
      <rPr>
        <vertAlign val="superscript"/>
        <sz val="11"/>
        <color theme="1"/>
        <rFont val="Sylfaen"/>
        <family val="1"/>
        <charset val="204"/>
      </rPr>
      <t>3</t>
    </r>
  </si>
  <si>
    <t>გრუნტის გატანა 3 კმ/მანძილზე</t>
  </si>
  <si>
    <t xml:space="preserve">ყალიბის მოწყობა დახეხილი ხის მასალით სის–
ქით 4 სმ (ხის მასალის ორჯერადი გამოყენება)
</t>
  </si>
  <si>
    <t>კედლების და ფუძის მოწყობა მ-270 რკ/ბით
L=34 მ</t>
  </si>
  <si>
    <t>არმატურა Ф12-A-III</t>
  </si>
  <si>
    <t>არმატურა Ф8-A-I</t>
  </si>
  <si>
    <t>არმატურა Ф22-A-III</t>
  </si>
  <si>
    <t>რკ/კუთხოვანა 50X50X5 მმ–ზე</t>
  </si>
  <si>
    <t>რკ/კუთხოვანა45X45X5 მმ–ზე</t>
  </si>
  <si>
    <t xml:space="preserve">1 ცალი ტიპიური-ანაკრები მგზავრთა მოსაცდელის მოწყობის
ხარჯთაღრიცხვა </t>
  </si>
  <si>
    <t>ბაგა –ბაღის შეკეთება</t>
  </si>
  <si>
    <t>არსებული მეტლახის იატაკის დემონტაჟი</t>
  </si>
  <si>
    <t>კარის ბლოკის დემონტაჟი</t>
  </si>
  <si>
    <t>არსებული კედლის კერამიკული ფილის დემონტაჟი</t>
  </si>
  <si>
    <t xml:space="preserve"> ბავშვების საპირფარეშოს ტიხრების ამაღლება 
წვრილი საკედლე ბლოკით</t>
  </si>
  <si>
    <t>სარკმლის გამოშენება წვრილი საკედლე 
ბკოკით</t>
  </si>
  <si>
    <t>გამოშენებული ადგილების შელესვა ცემენტის
 ხსნარით</t>
  </si>
  <si>
    <t>არსებული უნიტაზების და ხელსაბანების დემონტაჟი დემონტაჟი</t>
  </si>
  <si>
    <t>უნიტაზის მოწყობა ჩამრეცხი ავზით</t>
  </si>
  <si>
    <t>სამკაპი პლასტმასის 90*-50X50X50 მმ</t>
  </si>
  <si>
    <t>მუხლი პლასტმასის  90*-50X50 მმ</t>
  </si>
  <si>
    <t>მუხლი პლასტმასის  90*-100X100 მმ</t>
  </si>
  <si>
    <t>გადამყვანი პლასტმასის 100X50მმ</t>
  </si>
  <si>
    <t>დ=25 მმ–იანი წყლის მილის შეცვლა</t>
  </si>
  <si>
    <t>დ=25 მმ–იანი ონკანების მოწყობა</t>
  </si>
  <si>
    <t xml:space="preserve"> ფეხიანი ხელსაბანის მოწყობა</t>
  </si>
  <si>
    <t>კანალიზაციის მილის მოწყობა პლასტმასის 100X2.4მმ–იანი</t>
  </si>
  <si>
    <t>სამკაპი პლასტმასის PVC-90*-100X50X100</t>
  </si>
  <si>
    <t>ცემენტის ხსნარის მოჭიმვა სისქით 3 სმ–იანი</t>
  </si>
  <si>
    <t>მეტლახის იატაკის მოწყობა(მაღალი ხარისხის)</t>
  </si>
  <si>
    <t>კედლებზე კერამიკული ფილის მოწყობა(მაღა–
ლი ხარისხის)</t>
  </si>
  <si>
    <t>არსებული საღებავის მოხსნა ჭერზე და კედ–
ლებზე</t>
  </si>
  <si>
    <t>კედლების დამუშავება ფითხით და გაუმჯო–
ბესებული შეღებვა წყალემულსიის საღებავით
(კედლების ზედა ნაწილი)</t>
  </si>
  <si>
    <t>ჭერის დამუშავება ფითხით და გაუმჯობესე–
ბული შეღებვა წებოემულსიის საღებავით</t>
  </si>
  <si>
    <t>ჭერის მოწყობა ზოლოვნი პლასტმასით ხის ფე–
რის იმიტაციით Ь=20 სმ</t>
  </si>
  <si>
    <t>ჭერის გადასაბმელის მოწყობა</t>
  </si>
  <si>
    <t>ჭერის კარნიზის მოწყობა</t>
  </si>
  <si>
    <t>შენობის კორიდორში ჭერზე ხის კონსტრუქ–
ციების მოწყობა 2,2X36 მ–ზე</t>
  </si>
  <si>
    <t>არმატურა Ф–6–იანი-</t>
  </si>
  <si>
    <t xml:space="preserve">მონოლითური რკ/ბ –ის სარტყლის მოწყობა მ–270 </t>
  </si>
  <si>
    <t xml:space="preserve">ორმოს გადახურვა მ–270 მონოლითური რკ/ბ ით </t>
  </si>
  <si>
    <t>საპირფარეშოს ორმოს კედლების და ძი–
რის  მოწყობა მ–200 ბეტონით</t>
  </si>
  <si>
    <t>სახურავის ფენილის მოწყობა პროფნას–
ტილით</t>
  </si>
  <si>
    <t>კედლების გალესვა შიგნით და გარეთ</t>
  </si>
  <si>
    <t>კარის ბლოკის შეღებვა ზეთოვანი საღება–
ვით</t>
  </si>
  <si>
    <t>არმატურა Ф-12-იანი</t>
  </si>
  <si>
    <t xml:space="preserve">ყალიბის მოწყობა დახეხილი ხის მასალით სისქით 4 სმ </t>
  </si>
  <si>
    <t xml:space="preserve">გრუნტის სანიაღვრე არხის მოწყობა უკუჩამ–
ჩიანი ექსკქვატორით კვეთით1,0Х1,0 მ-ზე გრუნტის ადგილზე დაყრით
</t>
  </si>
  <si>
    <t>ადმინისტრაციული ორგანოს შენობაში 
ფანჯრების შეცვლა</t>
  </si>
  <si>
    <t>უვარგისი ფანჯრის ბლოკის დემონტაჟი</t>
  </si>
  <si>
    <t>მეტალოპლსტმასის ფანჯრის ბლოკის მოწ–
ორმაგი შემინვით</t>
  </si>
  <si>
    <t>კალათბურთის სტადიონის მოსწორება
ქვიშით</t>
  </si>
  <si>
    <t>მდინარის კალაპოტიდან მოპოვებული ქვიშის შემოტანა და მოსწორება ხელით 22X13=286 კვ–მზე</t>
  </si>
  <si>
    <t>ქვიშის ტრანსპორტირება 10 კმ მანძილზე</t>
  </si>
  <si>
    <t>არსებული დ=40 მმ–იანი ლითონის მილე–
ბის დემონტაჟი სიმაღლით 2მ და ბოლოე–
ბის გასუთავება ბეტონისაგან</t>
  </si>
  <si>
    <t>იგივე დიამეტრის დ=40 მმ–იანი ლითონის მილების დემონტაჟი სიმაღლით 3.5მ და ბოლოების გასუთავება ბეტონისაგან</t>
  </si>
  <si>
    <t>დ=75 მმ–იანი ფეხბურთის კარებების ლი–
თონის მილის დემონტაჟი სიმაღლით 2,7მ
და ბოლოების გასუფთავება ბეტონისაგან</t>
  </si>
  <si>
    <t>ლითონის მილების ტრანსპორტირებ 1 კმ მანძილზე</t>
  </si>
  <si>
    <t>არსებული ლითონის მილის მონტაჟი Ф=40 მმ-იანის(L=-2მ)სისქით 2,5მმ-იანი</t>
  </si>
  <si>
    <t>ორმოების გაჭრა ხელით და Ф=40 მმ-ია-ნი ლითონის მილის ჩასაბეტონებლად (ორმოს რადიუსი 15 სმ, სიმაღლე 40 სმ) 40 ც და
25სმ რადიუსით სიმაღლით 50 სმ–4 ც</t>
  </si>
  <si>
    <t>არსებული ლითონის მილის მონტაჟი Ф=40 მმ-იანის(L=-3.5მ)სისქით 2,5მმ-იანი</t>
  </si>
  <si>
    <t>არსებული ლითონის მილის მონტაჟი Ф=75 მმ-იანის(L=-2.7მ)სისქით 2,5მმ-იანი</t>
  </si>
  <si>
    <t>ლითონის მილების ჩაბეტონება  მარკა 200 ბეტონით</t>
  </si>
  <si>
    <t>კარის ბადეების მოწყობა</t>
  </si>
  <si>
    <t>ბუცხრიკიძეების უბანში თავშეყრის ადგილის შემოღობვა მავთულბადით</t>
  </si>
  <si>
    <t xml:space="preserve">ორმოების გაჭრა ხელით და Ф=40 მმ-ია-ნი ლითონის მილის ჩასაბეტონებლად (ორმოს რადიუსი 15 სმ, სიმაღლე 40 სმ) 16 ც </t>
  </si>
  <si>
    <t xml:space="preserve"> ლითონის მილის მონტაჟი Ф=40 მმ-იანის–
(L=-2მ)სისქით 2,5მმ-იანი</t>
  </si>
  <si>
    <t>ლითონის ჭიშკრის შეკეთება ელ შედუღე–
ბით(ჭიშკრის ზომა 1,5 კვ/მ)</t>
  </si>
  <si>
    <t xml:space="preserve">500 მმ-იანი ლითონის მეორადი მილით სისქით 6 მმ–იანით ბოგირის მოწყობა
</t>
  </si>
  <si>
    <t>გრუნტის გაჭრა ხელით და დატვირთვა ავტო–
თვითმცლელზე) სანიაღვრე არხის მოსაწ–
ყობად(0,3X0,4მ-წყალგამტარი კვეთით)</t>
  </si>
  <si>
    <r>
      <t>2)აფრიდონიძეების და ტყეშელიძეების უბანში მონოლითური რკ/ბ–ის ცხაურის  მოწ–
ყობა კვეთით 0,4Х0,4 მ-ზე 6 გრძ/მ–ზე
(ნახაზი–</t>
    </r>
    <r>
      <rPr>
        <sz val="11"/>
        <rFont val="Calibri"/>
        <family val="2"/>
        <charset val="204"/>
      </rPr>
      <t>№11–1)</t>
    </r>
  </si>
  <si>
    <t>კედლების და ფუძის მოწყობა მ-270 რკ/ბით
L=20 მ</t>
  </si>
  <si>
    <t>გრუნტის გატანა 2 კმ/მანძილზე</t>
  </si>
  <si>
    <t>გრუნტის გაჭრა ხელით და დატვირთვა ავტო–
თვითმცლელზე სანიაღვრე არხის მოსაწყო–
ბად(0,4X0,4მ-წყალგამტარი კვეთით)</t>
  </si>
  <si>
    <t>გრუნტის გაჭრა ხელით და დატვირთვა ავტო–
თვითმცლელზე (6 გრძ/მ) ცხაურების მოსაწ–
ყობად(0,4X0,4-წყალგამტარი კვეთით)</t>
  </si>
  <si>
    <r>
      <t>1)აფრიდონიძეების და ტყეშელიძეების უბანში მონოლითური რკ/ბ–ის სანიაღვრე არხის მოწ–
ყობა კვეთით 0,4Х0,4 მ-ზე 20 გრძ/მ–ზე
(ნახაზი–</t>
    </r>
    <r>
      <rPr>
        <sz val="11"/>
        <rFont val="Calibri"/>
        <family val="2"/>
        <charset val="204"/>
      </rPr>
      <t>№2–1)</t>
    </r>
  </si>
  <si>
    <t>კედლების და ფუძის მოწყობა მ-270 რკ/ბით
L=92 მ</t>
  </si>
  <si>
    <t>გრუნტის სანიაღვრე გაწმენდა სხვ. სხვ. უბნებ–
დამკვეთის მითითებით კვეთით 0,5Х0,4–მ–ზე</t>
  </si>
  <si>
    <t>დ–63 მმ–იანი</t>
  </si>
  <si>
    <t>მასალების 
დასახელება</t>
  </si>
  <si>
    <t>1.პოლიეთილენის 
მილი</t>
  </si>
  <si>
    <t>1.პოლიეთილენის
 მილი</t>
  </si>
  <si>
    <t xml:space="preserve">1.პოლიეთილენის 
მილი
</t>
  </si>
  <si>
    <t>ღირებ. დარიცხვ-
ებით
k=1X1,08X1,06X
X1,18=1,35</t>
  </si>
  <si>
    <t>ერთ. ფასი 
ტრანსპორ–
ტირებით</t>
  </si>
  <si>
    <r>
      <t>გაუთვალისწინებელი ხარჯები2</t>
    </r>
    <r>
      <rPr>
        <sz val="11"/>
        <rFont val="Calibri"/>
        <family val="2"/>
        <charset val="204"/>
      </rPr>
      <t>%</t>
    </r>
  </si>
  <si>
    <r>
      <t xml:space="preserve">                        თავი </t>
    </r>
    <r>
      <rPr>
        <b/>
        <sz val="12"/>
        <rFont val="Calibri"/>
        <family val="2"/>
        <charset val="204"/>
      </rPr>
      <t>X</t>
    </r>
    <r>
      <rPr>
        <b/>
        <sz val="12"/>
        <rFont val="Sylfaen"/>
        <family val="1"/>
        <charset val="204"/>
      </rPr>
      <t xml:space="preserve">
                         სანიაღვრე არხების მოწყობა–რაბილატაციის  
                      ხარჯთაღრიცხვა
</t>
    </r>
  </si>
  <si>
    <t xml:space="preserve">თავი 0
მგზავრთა მოსაცდელების მოწყობის
ხარჯთაღრიცხვა
</t>
  </si>
  <si>
    <t>თავი-I</t>
  </si>
  <si>
    <t>თავი–IV</t>
  </si>
  <si>
    <t>მუნიციპალიტეტის სოფლებში სხვადასხვა დიამეტრის 
პოლიეთილენის მილებისა და წყლის რეზერვუარების
შეძენა–მიწოდების 
 ხარჯთაღრიცხვა</t>
  </si>
  <si>
    <t>V</t>
  </si>
  <si>
    <t xml:space="preserve">          ჭებისა და წყალსადენების მოწყობა რეაბილატაციის
ხარჯთაღიცხვა</t>
  </si>
  <si>
    <t xml:space="preserve">კედლების და ფუძის მოწყობა მ-300 რკ/ბით
</t>
  </si>
  <si>
    <t>მგზავრთა მოსაცდელების მოწყობა სხვადასხვა უბანში</t>
  </si>
  <si>
    <t>აბულაძეების უბნისთვის მგზავრთა მოსაცდელის მოწყობა</t>
  </si>
  <si>
    <t>მოსაცდელების მოწყობა სულამანიძეები–გვენეტაძეების უბანში</t>
  </si>
  <si>
    <t xml:space="preserve">ეწერი </t>
  </si>
  <si>
    <t xml:space="preserve">ბერუაშვილების უბანში მგზავრთა მოსაცდელის მოწყობა </t>
  </si>
  <si>
    <t>მგზავრთა მოსაცდელის მოწყობა კახიძეების უბანში</t>
  </si>
  <si>
    <t>ბარბაქაძეების უბანში მგზავრთა მოსაცდელის მოწყობა</t>
  </si>
  <si>
    <t>აბჟანდაძეების უბანში მგზავრთა მოსაცდელის მოწყობა</t>
  </si>
  <si>
    <t>მგზავრთა მოსაცდელის  მოწყობა ჩიტიძეების უბანში</t>
  </si>
  <si>
    <t>მგზავრთა მოსაცდელის მოწყობა ხამაშურიძეების უბანში</t>
  </si>
  <si>
    <t>მგზავრთა მოსაცდელის მოწყობა თურქაძეების უბანში</t>
  </si>
  <si>
    <t xml:space="preserve"> მგზავრთა მოსაცდელის მოწყობა</t>
  </si>
  <si>
    <r>
      <t xml:space="preserve"> სამშენებლო მასალის შეძენა მგზავრთა მოსაცდელის,  სასმელი წყლის ავზებისა და წყაროებისათვის</t>
    </r>
    <r>
      <rPr>
        <sz val="10"/>
        <color rgb="FFFF0000"/>
        <rFont val="Sylfaen"/>
        <family val="1"/>
        <charset val="204"/>
      </rPr>
      <t>ანაკრები მოსაცდელი</t>
    </r>
  </si>
  <si>
    <t>დ–20 მმ–იანი</t>
  </si>
  <si>
    <t>ძევრი–აბჟანდაძე–
ების უბანი</t>
  </si>
  <si>
    <t>ძევრი–ქარქაშაძე–
ების უბანი</t>
  </si>
  <si>
    <t>დ–50 მმ–იანი</t>
  </si>
  <si>
    <t xml:space="preserve">1.პლასტმასის მილი 
კანალიზაციის,,ფირა–
ტი”
</t>
  </si>
  <si>
    <t>დ=110 მმ</t>
  </si>
  <si>
    <t>ლითონის ავზის შეძენა
10 ტ. ტევადობის</t>
  </si>
  <si>
    <t>ახალი უბანი
რობაქიძეების 
უბანი</t>
  </si>
  <si>
    <t>ახალი უბანი
არეშიძეების
უბანი</t>
  </si>
  <si>
    <r>
      <t>წყლის ტუმბო –სიმძლავრით Q=3მ</t>
    </r>
    <r>
      <rPr>
        <vertAlign val="superscript"/>
        <sz val="11"/>
        <rFont val="Sylfaen"/>
        <family val="1"/>
        <charset val="204"/>
      </rPr>
      <t>3</t>
    </r>
    <r>
      <rPr>
        <sz val="11"/>
        <rFont val="Sylfaen"/>
        <family val="1"/>
        <charset val="204"/>
      </rPr>
      <t>/სთ. H=70</t>
    </r>
  </si>
  <si>
    <t>2.პოლიეთილენის
 მილი</t>
  </si>
  <si>
    <t>.პოლიეთილენის
 მილი</t>
  </si>
  <si>
    <t>პოლიეთილენის
 მილი</t>
  </si>
  <si>
    <t>საზანო–ჭანტური–
ძეების უბანი</t>
  </si>
  <si>
    <t>საზანო–ჩუბინი–
ძეების უბანი</t>
  </si>
  <si>
    <t>ჭანტურიძე–
ების უბანი</t>
  </si>
  <si>
    <t>1.წყლის ავზი პლასტ–
მასის–საკვები
3ტ–იანი</t>
  </si>
  <si>
    <t>2.პოლიეთილენის 
მილი</t>
  </si>
  <si>
    <t>3.პოლიეთილენის 
მილი</t>
  </si>
  <si>
    <t>3.პოლიეთილენის
 მილი</t>
  </si>
  <si>
    <t>ცემენტი მ–400</t>
  </si>
  <si>
    <t>ქვედა ალისუბანი</t>
  </si>
  <si>
    <t>საზანო–დელტას–
უბანი–ჩუბინიძე–
ების უბანი</t>
  </si>
  <si>
    <t>1.წყლის ავზი რკინის–საკვები
30 ტ–იანი</t>
  </si>
  <si>
    <t>საზანო–სკანდე
უფლისაშვილების
უბანი</t>
  </si>
  <si>
    <t>ნახშირღელე–
ნავენახები</t>
  </si>
  <si>
    <t>ქვ. სიმონეთი</t>
  </si>
  <si>
    <t>4.პოლიეთილენის 
მილი</t>
  </si>
  <si>
    <t>დ–75 მმ–იანი</t>
  </si>
  <si>
    <t xml:space="preserve">ალისუბანი </t>
  </si>
  <si>
    <t>1ძევრი</t>
  </si>
  <si>
    <t>არსებული უვარგისი  დ=200 მმ-იანი თუჯის ურდულის დემონტაჟი</t>
  </si>
  <si>
    <t xml:space="preserve">დ=200 მმ-იანი უჯის ურდულის მოწყობა </t>
  </si>
  <si>
    <t>200 მმ–იანი მაღალი წნევის პოლიეთი–
ლენის მილზე უვარგისი დ=200 მმ–იანი ურდულის დემონტაჟი</t>
  </si>
  <si>
    <t xml:space="preserve">დ=200 მმ-იანი  ურდულის მოწყობა </t>
  </si>
  <si>
    <t>2.ძევრი–ოქონა</t>
  </si>
  <si>
    <t>დ=250 მმ-იანი დაზიანებული ლითონის მილის შეკეთება სხვ. და სხვ. ადგილას ელ. შედუღებით</t>
  </si>
  <si>
    <t>არსებული წყალსადენის
 შეკეთება</t>
  </si>
  <si>
    <t>დ=250 მმ-იანი ლითონის მილის ამოჭ–
რები სხვა და სხვა დაზიანებულ ადილას და ახლის ჩაკერება</t>
  </si>
  <si>
    <t>3.ძევრი–ოქონა</t>
  </si>
  <si>
    <t>4.ზედა სიმონეთი</t>
  </si>
  <si>
    <t>5.ზედა სიმონეთი</t>
  </si>
  <si>
    <t>დ=63 მმ-იანი ლითონის მილის ამოჭ–
რები სხვა და სხვა დაზიანებულ ადილას და ახლის ჩაკერება</t>
  </si>
  <si>
    <t>დ=150 მმ-იანი ლითონის მილის ამოჭ–
რები სხვა და სხვა დაზიანებულ ადილას და ახლის ჩაკერება</t>
  </si>
  <si>
    <t xml:space="preserve"> დაზიანებული ლითონის მილის შეკეთე–
ბა სხვ. და სხვ. ადგილას ელ. შედუღებით</t>
  </si>
  <si>
    <t>ორივე თავების ჯამი</t>
  </si>
  <si>
    <t>რობაქიძეების უბანში 
ჭის მოწყობა 8 მ–ზე</t>
  </si>
  <si>
    <t>1)ჭის მოწყობა ფარდულის უბანში 10 მ–ზე</t>
  </si>
  <si>
    <t>2 ცალის ჯამი</t>
  </si>
  <si>
    <t>პოლიეთილენის მილის მოწყობა მარკით
PVD-158  PN-10    დ=50მმ(არსებული)</t>
  </si>
  <si>
    <t>არსებული დ=40 მმ–იანი პოლიეთილენის მილების მოწყობა</t>
  </si>
  <si>
    <t>16.ნახშირღელე</t>
  </si>
  <si>
    <t xml:space="preserve">არტეზიული ჭის აღდგენა ჯღამაძეები–
ბრეგვაძეების უბანში
</t>
  </si>
  <si>
    <t>არტეზილი ჭის ხელახლა გაბურღვა და გასუფთავება ნარჩენებისაგან სპეც საბურღი მანქანით</t>
  </si>
  <si>
    <t>15.ნახშირღელე</t>
  </si>
  <si>
    <t xml:space="preserve">
</t>
  </si>
  <si>
    <t>ყალიბის მოწყობა დახერხილი ხის მასა–
ლით კიბის საფეხურების მოსაწყობად
ფიცარი სისქით 4 სმ</t>
  </si>
  <si>
    <t>კიბის საფეხურების მოწყობა მ–200 ბეტონით</t>
  </si>
  <si>
    <t>წყაროს გვერდების ამოშენება წვრილი საკედლე ბლოკით</t>
  </si>
  <si>
    <t>ამოშენებული კედლის უკანა გვერდების
გალესვა ცემენტის ხსნარით</t>
  </si>
  <si>
    <t xml:space="preserve">წყაროს კედლების მოპრკეთება ეკლარის ქვის ფილით სისქით 2,5 სმ–იანი </t>
  </si>
  <si>
    <t>სახურავის მოწყობა ეკლარის ფილით სისქით 8 სმ–იანი კარნიზებით</t>
  </si>
  <si>
    <t>ჭედური მხატვრული კარების მოწყობა გამჭირვალე</t>
  </si>
  <si>
    <t>მიწის გაჭრა ხელით მაგიდის ფეხების და სკამეიკის ფეხების ჩასაბეტონებლად</t>
  </si>
  <si>
    <t>სკამეიკის ფეხების მოწყობა ეკლარის ქვით სისქით 8 სმ–იანი ზომით 0.3X0.7
(4 ც –ორი სკამეიკისთვის)</t>
  </si>
  <si>
    <t>მაგიდის ფეხების მოწყობა ეკლარის ქვით სისქით 8 სმ–იანი ზომით 0,7X1,0(2ც )</t>
  </si>
  <si>
    <t>ბეტონის მოედნის მოწყობა მ–200 ბეტონით მაგიდის ირგვლივ სისქით 8 სმ</t>
  </si>
  <si>
    <t>მაგიდის და სკამეიკის ფეხების დაბეტონება მ–200 ბეტონით</t>
  </si>
  <si>
    <t xml:space="preserve">წყაროს კედლების მოპირკეთება ეკლარის ქვის ფილით სისქით 2,5 სმ–იანი </t>
  </si>
  <si>
    <t>სახურავის მოწყობა მ–270 რკ/ბ–თ სისქით 10 სმ ზომით 1,4*1,4</t>
  </si>
  <si>
    <t>არმატურა ф10 -AIII–ბიჯი 20 სმ</t>
  </si>
  <si>
    <t>ბეტონის მოედნის მოწყობა მ–200 ბეტო–
ნით ზომით 3 *4–მ–ზე სისქით 8 სმ</t>
  </si>
  <si>
    <t>ლაღიძეები წყაროს კეთილმოწყობა
(ნახაზი 5–2)</t>
  </si>
  <si>
    <t xml:space="preserve"> წყაროს კეთილმოწყობა
ნიკოლაძეების უბანში
(ნახაზი–5–1)</t>
  </si>
  <si>
    <t>ყველა თავების ჯამი</t>
  </si>
  <si>
    <t xml:space="preserve">გაუთვალისწინებელი </t>
  </si>
  <si>
    <t>ჯამი 2%</t>
  </si>
  <si>
    <t>საზოგადოებრივი თავშეყრის ადგილის
შენობაზე რკ/ბ–ის სარტყლის მოწყობა
(შენობის ზომა 20მX10მ–ზე)</t>
  </si>
  <si>
    <t>ყალიბის მოწყობა დახეხილი ხის მასალით სისქით 4 სმ ფიცრით.ორჯერ გამოყენებით.</t>
  </si>
  <si>
    <t>მონოლითური რკ/ბ –ის სარტყლის მოწყობა მ–270 ბეტონით(კვეთით 0,2მX0,2 მ–ზე: 60 გრძ/მ)</t>
  </si>
  <si>
    <t>არმატურა 4Ф-12-A-III</t>
  </si>
  <si>
    <t>არმატურა Ф–6–AI-ბიჯი20 სმ</t>
  </si>
  <si>
    <t>1.საპირფარეშოს მოწყობა სასაფ-
ლაოზე 1 თვალზე. გარეთა ზომით  1,4X1,4 მ-ზე. კედლის სისქე 20 სმ
(ნახაზები№7-1)</t>
  </si>
  <si>
    <t>ლითონის ბადის მოწყობა 2.5 მმ2-იანი მავ–
თულით მოქსოვილი უჯრედით 60X60 მმ-ზე(სიმაღლე 1,5 მ)</t>
  </si>
  <si>
    <t>ლითონის ბადის მოწყობა 3,8 მმ2-იანი მავ–
თულით მოქსოვილი უჯრედით 60X60 მმ-ზე(სიმაღლე 1,5 მ)</t>
  </si>
  <si>
    <t>სასოფლო კლუბის შეკეთება</t>
  </si>
  <si>
    <t xml:space="preserve">მეტალოპლასტმასის ყრუ კარის ბლოკის მოწყობა ზომით 2,32X1,47 მ–ზე
</t>
  </si>
  <si>
    <t xml:space="preserve">გოფრირებული თუნუქისშიფერის შეცვლა
</t>
  </si>
  <si>
    <t>სოფლის ამბულატორიის 
შეკეთება</t>
  </si>
  <si>
    <t>საერთო ოთახში ჭერის დამუშავება ფით–
ხით და გაუმჯობესებული შეღებვა წებო–
ემულსიის საღებავით(ზომა 2,7X4,0 მ–ზე)</t>
  </si>
  <si>
    <t>ექიმის ოთახში ფანჯრის ალათების შეცვლა
(ორ ალათიანი. ზომა 1.30X1.5მ–ზე)</t>
  </si>
  <si>
    <t>ლამინირებული პარკეტის მოსაწყობად ია–
ტაკის ქვეშ საფენი ღრუბლის მოწყობა)
(ზომა4X4,3 მ–ზე)</t>
  </si>
  <si>
    <t>ლამინირებული პარკეტის მოწყობა უცხო–
ური წარმოების</t>
  </si>
  <si>
    <t>ლამინირებული პლინტუსის მოწყობა h=
=4მმ სისქით 2 მმ–იანი</t>
  </si>
  <si>
    <t>ჭერის დამუშავება ფითხით და შეღებვა წებო ემულსიის საღებავით</t>
  </si>
  <si>
    <t>კედლების დამუშავება ფითხით და შეღებვა წყალ ემულსიის საღებავით(ფერი დამკვე–
თთან შეთანხმებით.კედლის სიმაღლე h=3მ )</t>
  </si>
  <si>
    <t>სახურავზე უვარგისი კონსტრუქციული შიფერის დემონტაჟი</t>
  </si>
  <si>
    <t>ინდაოს მოწყობა მოთუთუებული ფურც–
ლოვანი თუნუქით</t>
  </si>
  <si>
    <t>ფსახურავის ფენილის მოწყობა ახალი კონსტრუქციული შიფერით(ზომით 1,05X
X1,75 მ–ზე)</t>
  </si>
  <si>
    <t>სპორტული მოედნის მოწყობა</t>
  </si>
  <si>
    <t>ფეხბურთის მოედნის მოსწორება და მოშან–
დაკება მძიმე ტიპის ავტოგრეიდერით 132 კვტ(180 ცხ/ძ0</t>
  </si>
  <si>
    <t>ორმოს გაჭრა კვეთით 0,6X0,6(200 გრძ/მ)
მიწის ადგილზე დაყრით</t>
  </si>
  <si>
    <t>5.სიქთარვა</t>
  </si>
  <si>
    <t>საკრებულოს შენობაში სველი წერტილის მოწყობა</t>
  </si>
  <si>
    <t>პოლიეთილენის მილის PN 10 დ=20 მმ–ია-
ნის მოწყობა</t>
  </si>
  <si>
    <t>V=300 ლ. ტევადობის პლასტმასის ავზის 
მონტაჟი</t>
  </si>
  <si>
    <t>ელექტრო ტუმბოს–ეგ წოდებული,,ტვინი–
ნასოსის" მონტაჟი</t>
  </si>
  <si>
    <t>ე.წ. ,,ამერიკანკა" 20 მმ–იანი გარე ხრახნით</t>
  </si>
  <si>
    <t>წყლის შემყვანი და საკონტროლო გამომ–
ყვანი დ=20 მმ–იანი უფოლგო მილის მონ–
ტაჟი</t>
  </si>
  <si>
    <t>კანალიზაციის მილის მოწყობა პლასტმასის 50X2.4მმ–იანი</t>
  </si>
  <si>
    <t>მუხლი დ=50 მმ–იანი პლასტმასის</t>
  </si>
  <si>
    <t>ონკანი დ= 20 მმ–იანი</t>
  </si>
  <si>
    <t>ხელსაბანი უცხოური წარმოების</t>
  </si>
  <si>
    <t>მიწის გაჭრა ხელით წყლის მილის ჩასაწყობად</t>
  </si>
  <si>
    <t>მიწის გაჭრა ხელით კანალიზაციის  მილის ჩასაწყობად</t>
  </si>
  <si>
    <t>ამბულატორიის შენობაში მეტალოპლასტმასის კარფანჯრების
 მოწყობა</t>
  </si>
  <si>
    <t xml:space="preserve">მეტალოპლასტმასის ყრუ კარის ბლოკის მოწყობა (ზომით 0.9X2.1 მ–ზე; ც–2)
</t>
  </si>
  <si>
    <t>მეტალოპლსტმასის ფანჯრის ბლოკის მოწყობა ორმაგი შემინვით(1,6X1,8 მ–ზე)</t>
  </si>
  <si>
    <t>7.ღვანკითი</t>
  </si>
  <si>
    <t>სასაფლაოს ღობის მოწყობა</t>
  </si>
  <si>
    <r>
      <t>ფოლადის მავთული 3 მმ</t>
    </r>
    <r>
      <rPr>
        <vertAlign val="superscript"/>
        <sz val="10"/>
        <rFont val="Sylfaen"/>
        <family val="1"/>
        <charset val="204"/>
      </rPr>
      <t>2</t>
    </r>
    <r>
      <rPr>
        <sz val="10"/>
        <rFont val="Sylfaen"/>
        <family val="1"/>
        <charset val="204"/>
      </rPr>
      <t>-იანი-ის გატარება მავთულბადეში და მოჭიმვა მავთლბადის ზემო და ქვემო კიდეებში</t>
    </r>
  </si>
  <si>
    <t>ლითონის ჭიშკრის მოწყობა 45X 45 მმ–იან ლითონის კუთხოვანაში ჩასმული მავთულ–
ბადით(ჭიშკრის ზომა 1,2X0,8 მ–ზე) კვ/მ)</t>
  </si>
  <si>
    <r>
      <t>ლითონის ბადის მოწყობა 3.8 მმ</t>
    </r>
    <r>
      <rPr>
        <vertAlign val="superscript"/>
        <sz val="10"/>
        <rFont val="Sylfaen"/>
        <family val="1"/>
        <charset val="204"/>
      </rPr>
      <t>2</t>
    </r>
    <r>
      <rPr>
        <sz val="10"/>
        <rFont val="Sylfaen"/>
        <family val="1"/>
        <charset val="204"/>
      </rPr>
      <t>-იანი მავ–
თულით მოქსოვილი უჯრედით 65X65 მმ-ზე(სიმაღლე 1,2 მ)</t>
    </r>
  </si>
  <si>
    <t>11.ზედა–ალისუბანი</t>
  </si>
  <si>
    <t xml:space="preserve"> ლითონის მილის მონტაჟი Ф=40 მმ-იანის–
(L=-1,5მ; 4 ც)სისქით 2,5მმ-იანი</t>
  </si>
  <si>
    <t xml:space="preserve">ლითონის ჭიშკრის მოწყობა საშუალო სირთულის(სიმაღლით 1,5 მ, სიგანით 0.8მ; 2 ცალი) </t>
  </si>
  <si>
    <t xml:space="preserve">ორმოების გაჭრა ხელით და Ф=40 მმ-ია-ნი ლითონის მილის ჩასაბეტონებლად (ორმოს რადიუსი 15 სმ, სიმაღლე 30 სმ) 4 ც </t>
  </si>
  <si>
    <t>სტადიონის მოწყობა</t>
  </si>
  <si>
    <r>
      <t>კაბელის მოწყობა  ABBГ2Х10 მმ</t>
    </r>
    <r>
      <rPr>
        <vertAlign val="superscript"/>
        <sz val="10"/>
        <rFont val="Sylfaen"/>
        <family val="1"/>
        <charset val="204"/>
      </rPr>
      <t>2</t>
    </r>
    <r>
      <rPr>
        <sz val="10"/>
        <rFont val="Sylfaen"/>
        <family val="1"/>
        <charset val="204"/>
      </rPr>
      <t xml:space="preserve"> –იანი</t>
    </r>
  </si>
  <si>
    <t>გოგბერაშვილების სასფლაოზე
ელ. ენერგიის მიყვანა</t>
  </si>
  <si>
    <t>ორმოების გაჭრა ხელით ზომით 0,5X0,5X0,8 
მ–ზე(ც–7)</t>
  </si>
  <si>
    <t>ლითონის ბოძის მოწყობა  Ф-100 მმ–იანი მილით (სიგრძით 7მ, სის-ქით 3,5 მმ)</t>
  </si>
  <si>
    <t>ელ. მრიცხველის მოწყობა ფაზანოლიანი</t>
  </si>
  <si>
    <t>1.საპირფარეშოს მოწყობა სოფლის ცენტრში1 თვალზე. გარეთა ზომით  1,4X1,4 მ-ზე. კედლის სისქე 20 სმ
(ნახაზები№7-1)</t>
  </si>
  <si>
    <t>საბავშვო ბაგა–ბაღის შეკეთება</t>
  </si>
  <si>
    <t>ბავშვთა სათამაშო დარბაზში უვარგისი იატა–
კის დემონტაჟი</t>
  </si>
  <si>
    <t>ცემენტის ხსნარის მოჭიმვა სისქით 3 სმ</t>
  </si>
  <si>
    <t>ლამინირებული პარკეტის მოსაწყობად ია–
ტაკის ქვეშ საფენი ღრუბლის მოწყობა</t>
  </si>
  <si>
    <t>მოთუთუებული თუნუქისაგან დამზადებული
სახურავის კეხის(ზღუდარების) მოწყობა Ь=25–
სმ; სისქით 0,55მმ</t>
  </si>
  <si>
    <t xml:space="preserve">კედლების გალესვა ქვიშა–ცემენტის ხსნარით
ზომები 8X10მ–ზე;  h=4,2მ; (სამი გვერდის გალესვა)
</t>
  </si>
  <si>
    <t>კედლების დაფარვა დეკორატიული ცემენტის ნაშხეფით</t>
  </si>
  <si>
    <t>მოთუთუებული თუნუქისაგან დამზადებული
არსებული წყალშემკრები ღარების მოწყობა</t>
  </si>
  <si>
    <t xml:space="preserve">მეტალოპლასტმასის ყრუ კარის ბლოკის მოწყობა (ზომით 0.95X2.8 მ–ზე;)
</t>
  </si>
  <si>
    <t>უვარგისიხის იატაკის დემონტაჟი</t>
  </si>
  <si>
    <t>ხის კოჭების შეცვლა ზომით 8სმX16 სმ</t>
  </si>
  <si>
    <t xml:space="preserve">ხის იატაკის მოწყობა გამომშრალი ხის მასალი–
საგან დამზადებული ფიცრით სისქით 4 სმ–იანი
</t>
  </si>
  <si>
    <t>წყალშემკრები ღარების მოწყობისათვის აზბო–
ცემენტის შიფერის სახურავისნაწილობრივ დე–
მონტაჟი და ხელახლა მონტაჟი ღარების მოწყო–
ბის შემდგომ</t>
  </si>
  <si>
    <t>მონოლითური რკ/ბ –ის სარტყლის მოწყობა მ–270 ბეტონით</t>
  </si>
  <si>
    <t xml:space="preserve"> გარე განათების მოწყობა
 სტადიონის ქუჩაზე
</t>
  </si>
  <si>
    <t>მინისტადიონის დემონტაჟი და  გადატანა
სხვა ადგილზე</t>
  </si>
  <si>
    <t>ბაგა–ბაღის
შეკეთება</t>
  </si>
  <si>
    <t>კიბის საფეხურების შესაკეთებლად ბეტონით
ყალიბის მოწყობა დახერხილი ხის მასალით სისქით 4 სმ–იანი</t>
  </si>
  <si>
    <t>კიბის საფეხურების შეკეთება მ–200 ბეტონით</t>
  </si>
  <si>
    <t>ფასადზე დაზიანებული ადგილების და კიბის კედლების გარეთა გვერდების შელესვა ქვიშა ცემენტის ხსნარით</t>
  </si>
  <si>
    <t xml:space="preserve">სოფლის ამბულატორიაზე
ფანჯრების შეცვლა </t>
  </si>
  <si>
    <t xml:space="preserve">ბაგა –ბაღის შეკეთება
</t>
  </si>
  <si>
    <t xml:space="preserve"> ბავშვების საპირფარეშოში ტიხრების მოწყობა 
აგურით ზომით 25X12X6,5 სმ</t>
  </si>
  <si>
    <t>პოლიეთილენის დ=25 მმ–იანი მილის მოწყობა 
გარე წყალსადენისა</t>
  </si>
  <si>
    <t>შესასვლელში და ექიმის ოთახში კედლების დამუშავება ფითხით და გაღებვა წყალემულ–
სიის საღებავით</t>
  </si>
  <si>
    <t xml:space="preserve"> თავი–VII
შენობების , სპორტულუი მოედნების და სველი 
 წერტილების მოწყობა რეაბილატაციის 
ხარჯთაღრიცხვა</t>
  </si>
  <si>
    <t>3.ზედა სიმონეთი</t>
  </si>
  <si>
    <t>არმატურა კვეთით ф--8 მმ–იანი ა–І კლასის ბიჯი-20 სმ</t>
  </si>
  <si>
    <t>არსებული დ=50 მმ–იანი პოლიეთილენის კანალიზაციის მილების მოწყობა</t>
  </si>
  <si>
    <t>მიწის გაჭრა ხელით კვეთით 0,2X0.4X
X1200 მ-ზე (და უკუმიყრა მილის მონტა–
ჟის შემდგომ)</t>
  </si>
  <si>
    <t>მიწის გაჭრა უკუჩამჩიანი ექსკავატორით
კვეთით 0.3X0.5X200 მ-ზე(და უკუმიყრა მონტაჟის შემდგომ)</t>
  </si>
  <si>
    <t>14.ზედა საზანო–შიმშილაქედი</t>
  </si>
  <si>
    <t>სასმელი წყლის ავზის გადახურვა
მონოლითური რკ/ბ–ით</t>
  </si>
  <si>
    <t>წყლის ავზის გადასახურად  ხის მასალით ყალიბის მოწყობა  4 სმ სისქის ფიცრით
(ავზის ზომა: 8,2მX3,2მ)</t>
  </si>
  <si>
    <t xml:space="preserve">ავზის გადახურვა  მ-270 მონოლითური  რკ/ბეტონით  სისქით 15 სმ
</t>
  </si>
  <si>
    <t>არმატურა კვეთით ф--16 მმ–იანი ა–ІІІ კლასის ბიჯი-20 სმ</t>
  </si>
  <si>
    <t>თუჯის ლუქის მოწყობა</t>
  </si>
  <si>
    <t>1.ჭის მოწყობა სოფლის ცენტრში
12 მ სიღრმის</t>
  </si>
  <si>
    <t>2. ჭის მოწყობა კირკი-ტაძეების უბანში
8 მ სიღრმის</t>
  </si>
  <si>
    <t>ლითონის მილით დ=50 მმ–ს, კედლის
სისქით 2,5 მმ–იანით წყალსადენის ხაზ–
ის მოწყობა</t>
  </si>
  <si>
    <t>ელექტროდი შედუღების დ=4 მმ–იანი</t>
  </si>
  <si>
    <t>მიწის გაჭრა უკუჩამჩიანი ექსკავატორით
კვეთით 0.3X0.5X200 მ-ზე(და უკუმიყრა მონტაჟის შემდგომ) L=340მ</t>
  </si>
  <si>
    <t>გოგნი
1.სხვ. და სხვ
 უბანში</t>
  </si>
  <si>
    <t>2. რობაქიძეებში</t>
  </si>
  <si>
    <t>7.ეწერი–ახალი უბანი</t>
  </si>
  <si>
    <t>8.ახალთერჯოლა</t>
  </si>
  <si>
    <t>9.ღვანკითი</t>
  </si>
  <si>
    <t>11. ალისუბანი-ქვედა ალისუბანი</t>
  </si>
  <si>
    <t>12. ალისუბანი-მაჩიტაური</t>
  </si>
  <si>
    <t>13. ალისუბანი-მაჩიტაური</t>
  </si>
  <si>
    <t>18.ნახშირღელე-ნავენახები</t>
  </si>
  <si>
    <t>17.ნახშირღელე-ნავენახები</t>
  </si>
  <si>
    <t>19.ბარდუბანი–სათემო</t>
  </si>
  <si>
    <t xml:space="preserve">                          წყალსაცავი ორმოების
                               მოწყობა 2 ადგილას</t>
  </si>
  <si>
    <t>ორმოს გაჭრა გრუნტის ადგილზე დაყრით უკუ–
ჩამჩიანი ექსკავატორით</t>
  </si>
  <si>
    <t>ორ ადგილზე</t>
  </si>
  <si>
    <t>8.ღვანკითი</t>
  </si>
  <si>
    <r>
      <t>მ</t>
    </r>
    <r>
      <rPr>
        <vertAlign val="superscript"/>
        <sz val="10"/>
        <color theme="1"/>
        <rFont val="Sylfaen"/>
        <family val="1"/>
        <charset val="204"/>
      </rPr>
      <t>3</t>
    </r>
  </si>
  <si>
    <t>1 ძევრი–ოქონა</t>
  </si>
  <si>
    <r>
      <t>გუდიელის სასაფლაოსათვის მავთულბადის შეძენა 1,8 მმ</t>
    </r>
    <r>
      <rPr>
        <vertAlign val="superscript"/>
        <sz val="11"/>
        <rFont val="Sylfaen"/>
        <family val="1"/>
        <charset val="204"/>
      </rPr>
      <t>2</t>
    </r>
    <r>
      <rPr>
        <sz val="11"/>
        <rFont val="Sylfaen"/>
        <family val="1"/>
        <charset val="204"/>
      </rPr>
      <t>–იანი მავთულით მოქსოვილი
უჯრედით 60X60 მმ–ზე</t>
    </r>
  </si>
  <si>
    <t>ბიბლიოთეკისათვის ინვენტარისშეძენა</t>
  </si>
  <si>
    <t>მინა სისქით3.0 მმ–იანი</t>
  </si>
  <si>
    <t>2. ძევრი–ოქონა</t>
  </si>
  <si>
    <t>წყაროების შესაკეთებლად</t>
  </si>
  <si>
    <t>ქვიშა–ღორღი</t>
  </si>
  <si>
    <t>დარიცხვა კ=
1X1,07X1,08X
X1,06X1,18=1.45</t>
  </si>
  <si>
    <t>ცემენტი M-400</t>
  </si>
  <si>
    <t>1.პოლიეთილენის მილი PVD-158 PN-10
დ=32 მმ</t>
  </si>
  <si>
    <t>4.ეწერი–ახალი უბანი</t>
  </si>
  <si>
    <t>სახეჩიძეების უბანში წყლის ნაგებობისათვი</t>
  </si>
  <si>
    <r>
      <t>კაბელის მოწყობა  ABBГ2Х10 მმ</t>
    </r>
    <r>
      <rPr>
        <vertAlign val="superscript"/>
        <sz val="11"/>
        <rFont val="Sylfaen"/>
        <family val="1"/>
        <charset val="204"/>
      </rPr>
      <t>2</t>
    </r>
    <r>
      <rPr>
        <sz val="11"/>
        <rFont val="Sylfaen"/>
        <family val="1"/>
        <charset val="204"/>
      </rPr>
      <t xml:space="preserve"> –იანი</t>
    </r>
  </si>
  <si>
    <r>
      <t>წყლის ტუმბო –სიმძლავრით Q=3მ</t>
    </r>
    <r>
      <rPr>
        <vertAlign val="superscript"/>
        <sz val="11"/>
        <rFont val="Sylfaen"/>
        <family val="1"/>
        <charset val="204"/>
      </rPr>
      <t>3</t>
    </r>
    <r>
      <rPr>
        <sz val="11"/>
        <rFont val="Sylfaen"/>
        <family val="1"/>
        <charset val="204"/>
      </rPr>
      <t>/სთ. H=100</t>
    </r>
  </si>
  <si>
    <t>ჭის მოწყობა 8 მ–ზე</t>
  </si>
  <si>
    <t>ხვარეშიების უბანში
ჭის მოწყობა 21 მ–ზე</t>
  </si>
  <si>
    <t>6.ეწერი</t>
  </si>
  <si>
    <t>ბარდაველიძეების უბანში
ჭის მოწყობა 7 მ–ზე</t>
  </si>
  <si>
    <t>2)ჭის მოწყობა გამეზარდაშვილების უბანში 22 მ–ზე</t>
  </si>
  <si>
    <t>ჭის მოწყობა 12 მ–ზე</t>
  </si>
  <si>
    <t>1) 2 ცალი ჭის მოწყობა ბუსკივაძეების უბანში 7,5 მ–ზე</t>
  </si>
  <si>
    <r>
      <rPr>
        <b/>
        <sz val="10"/>
        <rFont val="Sylfaen"/>
        <family val="1"/>
        <charset val="204"/>
      </rPr>
      <t>10.რუფოთი</t>
    </r>
    <r>
      <rPr>
        <sz val="10"/>
        <rFont val="Sylfaen"/>
        <family val="1"/>
        <charset val="204"/>
      </rPr>
      <t>-</t>
    </r>
    <r>
      <rPr>
        <b/>
        <sz val="10"/>
        <rFont val="Sylfaen"/>
        <family val="1"/>
        <charset val="204"/>
      </rPr>
      <t>ტელეფა</t>
    </r>
  </si>
  <si>
    <r>
      <t>იგივე სისქის  მაგიდისთვის ზომით
0,7</t>
    </r>
    <r>
      <rPr>
        <sz val="10"/>
        <rFont val="Calibri"/>
        <family val="2"/>
        <charset val="204"/>
      </rPr>
      <t>x</t>
    </r>
    <r>
      <rPr>
        <sz val="10"/>
        <rFont val="Sylfaen"/>
        <family val="1"/>
        <charset val="204"/>
      </rPr>
      <t>2,0</t>
    </r>
  </si>
  <si>
    <r>
      <t>იგივე სისქის დასაჯდომისათვის ზომით
0,3</t>
    </r>
    <r>
      <rPr>
        <sz val="10"/>
        <rFont val="Calibri"/>
        <family val="2"/>
        <charset val="204"/>
      </rPr>
      <t>x</t>
    </r>
    <r>
      <rPr>
        <sz val="10"/>
        <rFont val="Sylfaen"/>
        <family val="1"/>
        <charset val="204"/>
      </rPr>
      <t>2,0(2 ც)</t>
    </r>
  </si>
  <si>
    <t>ჭის მოწყობა 6 მ–ზე</t>
  </si>
  <si>
    <t>აბჟანდაძეების უბანში ბეტონის გზის მოსაწ–
ყობად</t>
  </si>
  <si>
    <t>6.სიქთარვა–ჩხარი–ეწერი</t>
  </si>
  <si>
    <t xml:space="preserve">ტაბატაძეების უბნისათვის წყლის ნასოსი </t>
  </si>
  <si>
    <t>7.სიქთარვა–ჩხარი–ეწერი</t>
  </si>
  <si>
    <r>
      <t xml:space="preserve"> სასაფლაოს შემოღობისათვის მავთულბადის შეძენა 1,8 მმ</t>
    </r>
    <r>
      <rPr>
        <vertAlign val="superscript"/>
        <sz val="11"/>
        <rFont val="Sylfaen"/>
        <family val="1"/>
        <charset val="204"/>
      </rPr>
      <t>2</t>
    </r>
    <r>
      <rPr>
        <sz val="11"/>
        <rFont val="Sylfaen"/>
        <family val="1"/>
        <charset val="204"/>
      </rPr>
      <t>–იანი მავთულით მოქსოვილი
უჯრედით 60X60 მმ–ზე</t>
    </r>
  </si>
  <si>
    <t>8.სიქთარვა–ჩხარი–ეწერი</t>
  </si>
  <si>
    <t>9.ახალთერჯოლა–ბოსელა</t>
  </si>
  <si>
    <t>აბჟანდაძეების წყაროს შესაკეთებლად</t>
  </si>
  <si>
    <t>ბარბაქაძეების უბანში სტადიონის შემო–
ღობვა</t>
  </si>
  <si>
    <t xml:space="preserve"> ლითონის მილის მონტაჟი Ф=40 მმ-იანის–
(L=3.0მ; 55 ც)სისქით 2,5მმ-იანი</t>
  </si>
  <si>
    <t xml:space="preserve">ორმოების გაჭრა ხელით და Ф=40 მმ-ია-ნი ლითონის მილის ჩასაბეტონებლად (ორმოს რადიუსი 15 სმ, სიმაღლე 40 სმ) 35 ც </t>
  </si>
  <si>
    <t xml:space="preserve"> ლითონის მილის მონტაჟი Ф=40 მმ-იანის–
(L=-1,7მ;35 ც)სისქით 2,5მმ-იანი</t>
  </si>
  <si>
    <t xml:space="preserve">ორმოების გაჭრა ხელით და Ф=40 მმ-ია-ნი ლითონის მილის ჩასაბეტონებლად (ორმოს რადიუსი 15 სმ, სიმაღლე 40 სმ) 55 ც </t>
  </si>
  <si>
    <t>10.ახალთერჯოლა–ბოსელა</t>
  </si>
  <si>
    <t>ბოგირების მოსაწყობად სხვ და სხვ, ადგილზე
დ=300 მმ–იანი ლითონის მეორადი მილი
სისქით 5 მმ–იანი</t>
  </si>
  <si>
    <t>11.ღვანკითი</t>
  </si>
  <si>
    <t>ბოგირების მოსაწყობად სიმონიძეების უბანში
დ=400 ლითონის მეორადი მილი</t>
  </si>
  <si>
    <t>12რუფოთი</t>
  </si>
  <si>
    <t>13.რუფოთი</t>
  </si>
  <si>
    <t>მილების შეძენა</t>
  </si>
  <si>
    <t>დ=150 მმ–იანი ლითონის მილი კედლის სის–
ქით 4 მმ</t>
  </si>
  <si>
    <t>დ=300 მმ–იანი ლითონის მეორადი მილი კედ–
ლის სისქით 5 მმ–იანი</t>
  </si>
  <si>
    <t>14.რუფოთი–ტელეფა</t>
  </si>
  <si>
    <t>15.რუფოთი–ტელეფა</t>
  </si>
  <si>
    <t xml:space="preserve"> სოფლის საჭიროებისათვის ცემენტი M-400</t>
  </si>
  <si>
    <t>წყაროების შესაკეთებლად სხ. და სხვ ადგილზე</t>
  </si>
  <si>
    <t>16. ალისუბანი</t>
  </si>
  <si>
    <t>17. ზედა ალისუბანი</t>
  </si>
  <si>
    <t>სოფლის წყალსადენისათვის
 მასალების შეძენა</t>
  </si>
  <si>
    <t>ცემენტი M-500</t>
  </si>
  <si>
    <t>ელექტროდი 4 მმ–იანი</t>
  </si>
  <si>
    <t>ურდული თუჯის დ=125 მმ–იანი</t>
  </si>
  <si>
    <t>ჩიგანკის ბაწარი</t>
  </si>
  <si>
    <t>ბალგარკის ქვა 250–იანი რკინის საჭრელი</t>
  </si>
  <si>
    <t>ვედრო მოთუთუებული თუნუქის 8 ლ–იანი</t>
  </si>
  <si>
    <t>18. ქვედა ალისუბანი</t>
  </si>
  <si>
    <t>სოფლის ჭებისა და ადმინისტრაციული შენობის შესასვლელისათვის</t>
  </si>
  <si>
    <t>19.ალისუბანი–თხილთაწყარო</t>
  </si>
  <si>
    <t xml:space="preserve">ჩიტიძეების უბანში თვშეყრის ადგილის,, ბერუაშვილების უბანში ჭის და ზარნაძეების 
უბანში წყაროსთვის </t>
  </si>
  <si>
    <t>ფითხი ფასადის</t>
  </si>
  <si>
    <t>საღებავი გარე ფასადის დისპერსიული</t>
  </si>
  <si>
    <r>
      <t xml:space="preserve"> ჭანტურიძეების და ხამაშურიძეების სასაფლა–
ოს შემოღობისათვის მავთულბადის შეძენა 1,8 მმ</t>
    </r>
    <r>
      <rPr>
        <vertAlign val="superscript"/>
        <sz val="11"/>
        <rFont val="Sylfaen"/>
        <family val="1"/>
        <charset val="204"/>
      </rPr>
      <t>2</t>
    </r>
    <r>
      <rPr>
        <sz val="11"/>
        <rFont val="Sylfaen"/>
        <family val="1"/>
        <charset val="204"/>
      </rPr>
      <t>–იანი მავთულით მოქსოვილი უჯრედით 
60X60 მმ–ზე</t>
    </r>
  </si>
  <si>
    <t>21.საზანო</t>
  </si>
  <si>
    <t>გაბიონის მავთულბადის შეძენა</t>
  </si>
  <si>
    <t>22.საზანო</t>
  </si>
  <si>
    <t>წყლის რეზერვუარისთვის 
ხამაშურიძეების 
უბანში</t>
  </si>
  <si>
    <t>23.საზანო</t>
  </si>
  <si>
    <t>ბოგირისათვის
ხამაშურიძეების 
უბანში</t>
  </si>
  <si>
    <r>
      <t>1000 მმ-იანი რკ/ბ-ის მილი V=0,83 მ</t>
    </r>
    <r>
      <rPr>
        <vertAlign val="superscript"/>
        <sz val="11"/>
        <rFont val="Sylfaen"/>
        <family val="1"/>
        <charset val="204"/>
      </rPr>
      <t>3</t>
    </r>
    <r>
      <rPr>
        <sz val="11"/>
        <rFont val="Arial"/>
        <family val="2"/>
        <charset val="204"/>
      </rPr>
      <t xml:space="preserve"> M=2,1ტ</t>
    </r>
    <r>
      <rPr>
        <sz val="11"/>
        <rFont val="Sylfaen"/>
        <family val="1"/>
        <charset val="204"/>
      </rPr>
      <t xml:space="preserve">
</t>
    </r>
  </si>
  <si>
    <t>ცხელიშვილების წყაროსათვის</t>
  </si>
  <si>
    <t>წყაროების მოსაწყობად</t>
  </si>
  <si>
    <t>რიჟამაძეები–კენჭოშვილებში გზებზე 
ბეტონის საფარის მოსაწყობად</t>
  </si>
  <si>
    <t>მარუაშვილები მაგრაქველიძეების 
წყალსადენის შესაკეთებლად</t>
  </si>
  <si>
    <t xml:space="preserve">ჭალასთავის დასახლები–
სათვის
</t>
  </si>
  <si>
    <t>ბოგირისათვის დ=400 მმ–იანი მეორადი ლითონის მილის შეძენა სისქით 6 მმ–იანი</t>
  </si>
  <si>
    <t>წყლის სათავე ნაგებობისათვის
და ქაშაკაშვილების გზის შესაკეთებლად</t>
  </si>
  <si>
    <r>
      <t xml:space="preserve"> სასაფლაოს შემოღობისათვის მავთულბადის შეძენა 1,8 მმ</t>
    </r>
    <r>
      <rPr>
        <vertAlign val="superscript"/>
        <sz val="11"/>
        <rFont val="Sylfaen"/>
        <family val="1"/>
        <charset val="204"/>
      </rPr>
      <t>2</t>
    </r>
    <r>
      <rPr>
        <sz val="11"/>
        <rFont val="Sylfaen"/>
        <family val="1"/>
        <charset val="204"/>
      </rPr>
      <t>–იანი მავთულით მოქსოვილი
უჯრედით 60X60 მმ–ზე სიმაღლით 1,5 მ</t>
    </r>
  </si>
  <si>
    <t>ლითონის მილი ф=100 მმ-იანი სისქით 4 მმ</t>
  </si>
  <si>
    <t>ლითონის მილი ф=50 მმ-იანი სისქით 3 მმ
ერტის სიგრძე 4,0 მ;  37ც</t>
  </si>
  <si>
    <t>საზოგადოებრივი თავშეყრის ადგილისათვის მასალების შეძენა</t>
  </si>
  <si>
    <t>ლამინირებული პარკეტი კარგი ხარისხის</t>
  </si>
  <si>
    <t>კერამიკული ფილა იატაკის</t>
  </si>
  <si>
    <t>წებოცემენტი</t>
  </si>
  <si>
    <t xml:space="preserve"> გზებზე 
ბეტონის საფარის მოსაწყობად</t>
  </si>
  <si>
    <t>არმატურა Ф14-A-III</t>
  </si>
  <si>
    <t>მეორადი მილი ბოგირისითვის</t>
  </si>
  <si>
    <t>დ=500 მმ–იანი ლითონის მეორადი მილი კედ–
ლის სისქით 6 მმ–იანი</t>
  </si>
  <si>
    <t>გზებზე სხვ. და სხვ საჭიროებისათვის</t>
  </si>
  <si>
    <r>
      <t>სტადიონის შემოღობისათვის მავთულბადის შეძენა3.8 მმ</t>
    </r>
    <r>
      <rPr>
        <vertAlign val="superscript"/>
        <sz val="11"/>
        <rFont val="Sylfaen"/>
        <family val="1"/>
        <charset val="204"/>
      </rPr>
      <t>2</t>
    </r>
    <r>
      <rPr>
        <sz val="11"/>
        <rFont val="Sylfaen"/>
        <family val="1"/>
        <charset val="204"/>
      </rPr>
      <t>–იანი მავთულით მოქსოვილი
უჯრედით 65X65 მმ–ზე სიმაღლით 1,5 მ</t>
    </r>
  </si>
  <si>
    <r>
      <t xml:space="preserve"> მავთულბადის შეძენა3.8 მმ</t>
    </r>
    <r>
      <rPr>
        <vertAlign val="superscript"/>
        <sz val="11"/>
        <rFont val="Sylfaen"/>
        <family val="1"/>
        <charset val="204"/>
      </rPr>
      <t>2</t>
    </r>
    <r>
      <rPr>
        <sz val="11"/>
        <rFont val="Sylfaen"/>
        <family val="1"/>
        <charset val="204"/>
      </rPr>
      <t>–იანი მავთულით მოქსოვილი უჯრედით 65X65 მმ–ზე სიმაღ–
ლით 1,5 მ</t>
    </r>
  </si>
  <si>
    <t>38.ქვედა სიმონეთი</t>
  </si>
  <si>
    <t>ტერიტორიული ორგანოს ეზოს  
 შემოსაღობად</t>
  </si>
  <si>
    <r>
      <t xml:space="preserve"> მავთულბადის შეძენა 1,8 მმ</t>
    </r>
    <r>
      <rPr>
        <vertAlign val="superscript"/>
        <sz val="11"/>
        <rFont val="Sylfaen"/>
        <family val="1"/>
        <charset val="204"/>
      </rPr>
      <t>2</t>
    </r>
    <r>
      <rPr>
        <sz val="11"/>
        <rFont val="Sylfaen"/>
        <family val="1"/>
        <charset val="204"/>
      </rPr>
      <t>–იანი მავთულით მოქსოვილი
უჯრედით 60X60 მმ–ზე სიმაღლით 1,5 მ</t>
    </r>
  </si>
  <si>
    <t>უვარგისი კარის ბლოკის დემონტაჟი</t>
  </si>
  <si>
    <t>კარის ღიობის გამოშენება არსებული აგურით პირველ ოთახში</t>
  </si>
  <si>
    <t>ლამინირებული პარკეტის მოწყობა ადგილობ–
რივი წარმოების</t>
  </si>
  <si>
    <t>ბაგა–ბაღის შეკეთება
(ნახ.7–4)</t>
  </si>
  <si>
    <t xml:space="preserve">ჭურჭლის სარეცხი ვანა </t>
  </si>
  <si>
    <t>6.სიქთარვა</t>
  </si>
  <si>
    <t>9.რუფოთი</t>
  </si>
  <si>
    <t>10.რუფოთი–ტელეფა</t>
  </si>
  <si>
    <t>12.ზედა–ალისუბანი</t>
  </si>
  <si>
    <t>13.ალისუბანი–ზარნაძეები</t>
  </si>
  <si>
    <t>15.ზედა საზანო</t>
  </si>
  <si>
    <t>17.გოდოგანი</t>
  </si>
  <si>
    <t>21.კვახაჭირი</t>
  </si>
  <si>
    <t>24.კვახჭირი–ოდილაური</t>
  </si>
  <si>
    <t>29.ქვ.სიმონეთი</t>
  </si>
  <si>
    <t xml:space="preserve">მეტალოპლსტმასის ყრუ კარის ბლოკის მოწ–
</t>
  </si>
  <si>
    <t>16.ზედა საზანო</t>
  </si>
  <si>
    <t>18.გოდოგანი</t>
  </si>
  <si>
    <t>19.ნახშირღელე</t>
  </si>
  <si>
    <t>20.კვახჭირი</t>
  </si>
  <si>
    <t>22.კვახაჭირი</t>
  </si>
  <si>
    <t>23.კვახჭირი</t>
  </si>
  <si>
    <t>25.კვახჭირი–ოდილაური</t>
  </si>
  <si>
    <t>26.კვახჭირი–სარბევი</t>
  </si>
  <si>
    <r>
      <t>27</t>
    </r>
    <r>
      <rPr>
        <sz val="10"/>
        <rFont val="Sylfaen"/>
        <family val="1"/>
        <charset val="204"/>
      </rPr>
      <t>.კვახჭირი-სარბევი</t>
    </r>
  </si>
  <si>
    <r>
      <t xml:space="preserve">28.ჭოგნარი
ბაგა–ბაღის შეკეთება
</t>
    </r>
    <r>
      <rPr>
        <sz val="10"/>
        <rFont val="Sylfaen"/>
        <family val="1"/>
        <charset val="204"/>
      </rPr>
      <t>(ნახაზი №7–2)</t>
    </r>
  </si>
  <si>
    <t>30.ქვ.სიმონეთი</t>
  </si>
  <si>
    <r>
      <t xml:space="preserve">31.ბარდუბანი
ბაგა–ბაღის შეკეთება
</t>
    </r>
    <r>
      <rPr>
        <sz val="10"/>
        <rFont val="Sylfaen"/>
        <family val="1"/>
        <charset val="204"/>
      </rPr>
      <t>(ნახაზი №7–2)</t>
    </r>
  </si>
  <si>
    <t>ტრანსპორტი   7%</t>
  </si>
  <si>
    <t xml:space="preserve">გაუთვალისწინებელი ხარჯები2% </t>
  </si>
  <si>
    <t xml:space="preserve"> სხვ. და სხვ საჭიროებისათვის</t>
  </si>
  <si>
    <t>ბენზინი</t>
  </si>
  <si>
    <t>დიზელის საწვავი</t>
  </si>
  <si>
    <t>ლ</t>
  </si>
  <si>
    <t>2.სანიაღვრე არხის გაჭრა სხვ და სხვ.  უბნებში უკუჩამჩიანი ექსკავატორით( კვეთით 0,5Х0,4 მ-ზე) გრუნტის ადგილზე დაყრით</t>
  </si>
  <si>
    <t>სანიაღვრე არხის გაჭრა სხვ და სხვ.  უბნებში უკუჩამჩიანი ექსკავატორით( კვეთით 0,5Х0,4 მ-ზე) გრუნტის ადგილზე დაყრით</t>
  </si>
  <si>
    <t xml:space="preserve">1.ჩხარი
</t>
  </si>
  <si>
    <t>2.ჩხარი
ოქტომბერი</t>
  </si>
  <si>
    <t>3.ძევრი</t>
  </si>
  <si>
    <t>4.ძევრი–
სეფარეთი</t>
  </si>
  <si>
    <t>5.ზედა
 სიმონეთი</t>
  </si>
  <si>
    <t xml:space="preserve">6.ეწერი </t>
  </si>
  <si>
    <t>7.სიქთარვა</t>
  </si>
  <si>
    <t>8.ჩხარი ეწერი</t>
  </si>
  <si>
    <t>9.ახალთერჯო–
ლა</t>
  </si>
  <si>
    <t>10.ახალთერჯო–
ლა–ბოსელა</t>
  </si>
  <si>
    <t>სანიაღვრე არხის გაჭრა ქურცაძეების უბანში უკუჩამჩიანი ექსკავატორით( კვეთით 0,5Х0,4 მ-ზე) გრუნტის ადგილზე დაყრით</t>
  </si>
  <si>
    <t>12.რუფოთი</t>
  </si>
  <si>
    <t>1.სანიაღვრე არხის გაჭრა ჭანკვეტაძეების უბანში უკუჩამჩიანი ექსკავატორით( კვეთით 0,5Х0,4 მ-ზე) გრუნტის გატანით 3 კმ მანძილზე</t>
  </si>
  <si>
    <t>2.სანიაღვრე არხის გაჭრა გურგენიძეების უბანში უკუჩამჩიანი ექსკავატორით( კვეთით 0,5Х0,4 მ-ზე) გრუნტის ადგილზე დაყრით</t>
  </si>
  <si>
    <t>სანიაღვრე არხის გაჭრა გურგენიძეების უბანში უკუჩამჩიანი ექსკავატორით( კვეთით 0,5Х0,4 მ-ზე) გრუნტის ადგილზე დაყრით</t>
  </si>
  <si>
    <t>13. რუფოთი
ტელეფა</t>
  </si>
  <si>
    <t xml:space="preserve">14.ქვედა
ალისუბანი. </t>
  </si>
  <si>
    <t>15. ალისუბანი
მაჩიტაური</t>
  </si>
  <si>
    <t>16. ალისუბანი
ზარნაძეები</t>
  </si>
  <si>
    <t>სანიაღვრე არხის გაჭრა ბუცხრიკიძეების უბანში უკუჩამჩიანი ექსკავატორით( კვეთით 0,5Х0,4 მ-ზე) გრუნტის ადგილზე დაყრით</t>
  </si>
  <si>
    <t>სანიაღვრე არხის გაჭრა მარუაშვილების უბანში უკუჩამჩიანი ექსკავატორით( კვეთით 0,5Х0,4 მ-ზე) გრუნტის ადგილზე დაყრით</t>
  </si>
  <si>
    <t>სანიაღვრე არხის გაჭრა ჩხარის მიმართულებით უკუჩამჩიანი ექსკავატორით( კვეთით 0,5Х0,4 მ-ზე) გრუნტის ადგილზე დაყრით</t>
  </si>
  <si>
    <t>26.საზანო–დელტასუბანი</t>
  </si>
  <si>
    <t>28.საზანო–სკანდე</t>
  </si>
  <si>
    <t>30.თუზი</t>
  </si>
  <si>
    <t>34.გოდოგანი</t>
  </si>
  <si>
    <t>35.გოდოგანი</t>
  </si>
  <si>
    <t>39.ქვედა სიმონეთი</t>
  </si>
  <si>
    <t>40.ქვედა სიმონეთი</t>
  </si>
  <si>
    <t>41.ქვედა სიმონეთი</t>
  </si>
  <si>
    <t>20.ალისუბანი–ზარნაძეები</t>
  </si>
  <si>
    <t>24.საზანო</t>
  </si>
  <si>
    <t>25.საზანო–ჩიხორი</t>
  </si>
  <si>
    <t>27.საზანო–დელტასუბანი</t>
  </si>
  <si>
    <t>29.საზანო–სკანდე</t>
  </si>
  <si>
    <t>31.თუზი</t>
  </si>
  <si>
    <t>32.თუზი-თავასა</t>
  </si>
  <si>
    <t>33.გოგნი</t>
  </si>
  <si>
    <t>36.გოდოგანი</t>
  </si>
  <si>
    <t>37.გოდოგანი–ნაგარევი</t>
  </si>
  <si>
    <t>42.ქვედა სიმონეთი</t>
  </si>
  <si>
    <t>დ=300 მმ–იანი ლითონის მეორადი მილი კედ–
ლის სისქით 6 მმ–იანი</t>
  </si>
  <si>
    <t>სანიაღვრე არხის გაჭრა სხვ. და სხვ. ადგილზე უკუჩამჩიანი ექსკავატორით( კვეთით 0,5Х0,4 მ-ზე) გრუნტის ადგილზე დაყრით</t>
  </si>
  <si>
    <t>22.კვახჭირი
ოდილაური</t>
  </si>
  <si>
    <r>
      <t>მონოლითური რკ/ბ–ის სანიაღვრე არხის მოწყობა კვეთით 0,3Х0,4 მ-ზე ბასილაძეები–დოღონაძეების უბანში
(ნახაზი–</t>
    </r>
    <r>
      <rPr>
        <sz val="11"/>
        <rFont val="Calibri"/>
        <family val="2"/>
        <charset val="204"/>
      </rPr>
      <t>№2–2) L=92 მ</t>
    </r>
  </si>
  <si>
    <t>25.ჭოგნარი</t>
  </si>
  <si>
    <t>3.სანიაღვრე არხის გაჭრა აფრიდონიძეები–თყე–
შელაძეების უბანში უკუჩამჩიანი ექსკავატო–
რით( კვეთით 0,5Х0,4 მ-ზე) გრუნტის გატანით 3 კმ მანძილზე</t>
  </si>
  <si>
    <t>27.ნახშირღელე</t>
  </si>
  <si>
    <t>დოღონაძეების ჩიხში ორმოს გაჭრა კვეთით 
0,4X0,6 მ–ზე გრუნტის ადგილზე დაყრით
100 გრძ/მ–ზე</t>
  </si>
  <si>
    <t>1)მინი სტადიონის შემოღობვის გარეთ მიწის გაჭრა  უკუჩამჩიანი ექსკავატორით კვეთით
0,5X0,6 მ–ზე  სიგრძით L=150 მ–ს</t>
  </si>
  <si>
    <t xml:space="preserve">სანიაღვრე არხის მოწყობა  უკუჩამჩიანი ექსკავა–
ტორით( კვეთით 0,5Х0,4 მ-ზე) გრუნტის გატა–
ნით3 კმ მანძილზე(დამკვეთის მითითებით). 
</t>
  </si>
  <si>
    <t>1.სანიაღვრე არხის გაჭრა სხვ და სხვ.  უბნებში უკუჩამჩიანი ექსკავატორით( კვეთით 0,5Х0,4 მ-ზე) გრუნტის გატანით 3 კმ მანძილზე
(ადგილები დამკვეთის მითითებით)</t>
  </si>
  <si>
    <t>2.სანიაღვრე არხის გაჭრა სხვ და სხვ.  უბნებში უკუჩამჩიანი ექსკავატორით( კვეთით 0,5Х0,4 მ-ზე) გრუნტის ადგილზე დაყრით
(ადგილები დამკვეთის მითითებით)</t>
  </si>
  <si>
    <t>სანიაღვრე არხის გაჭრა სხვ და სხვ.  უბნებში უკუჩამჩიანი ექსკავატორით( კვეთით 0,5Х0,4 მ-ზე) გრუნტის ადგილზე დაყრით
(ადგილები დამკვეთის მითითებით)</t>
  </si>
  <si>
    <t>სანიაღვრე არხის გაწმენდა სხვ და სხვ.  უბნებში უკუჩამჩიანი ექსკავატორით( კვეთით 0,5Х0,4 მ-ზე) (ადგილები დამკვეთის მითითებით)</t>
  </si>
  <si>
    <t>17. გოდოგანი
ნაგარევი</t>
  </si>
  <si>
    <t>18. გოდოგანი
ბროლიქედი</t>
  </si>
  <si>
    <t>19. გოდოგანი
ჭალასთავი</t>
  </si>
  <si>
    <t xml:space="preserve">21.კვახჭირი
</t>
  </si>
  <si>
    <t>23.კვახჭირი–
ოდილაური</t>
  </si>
  <si>
    <t>24.ჭოგნარი</t>
  </si>
  <si>
    <t>26.ნახშირღელე</t>
  </si>
  <si>
    <t>28.ნახშირღელე
ნავენახები</t>
  </si>
  <si>
    <t>30. ბარდუბანი</t>
  </si>
  <si>
    <t>ჩხარი 
ოქტომბერი</t>
  </si>
  <si>
    <t>ზედა 
სიმონეთი</t>
  </si>
  <si>
    <t xml:space="preserve"> ქვედა 
ალისუბანი</t>
  </si>
  <si>
    <t>შიმშილა–
ქედი</t>
  </si>
  <si>
    <r>
      <t>გაუთვალისწინებელი 
ხარჯები2</t>
    </r>
    <r>
      <rPr>
        <sz val="11"/>
        <rFont val="Calibri"/>
        <family val="2"/>
        <charset val="204"/>
      </rPr>
      <t>%</t>
    </r>
  </si>
  <si>
    <t>16 ცალი თიპიურის ჯამი</t>
  </si>
  <si>
    <t>სიმონეთი</t>
  </si>
  <si>
    <t xml:space="preserve"> ლითონის მილის მონტაჟი Ф=40 მმ-იანის–
(L=1.5მ; 25 ც)სისქით 2,5მმ-იანი</t>
  </si>
  <si>
    <r>
      <t>ლითონის ბადის მოწყობა 2.5 მმ</t>
    </r>
    <r>
      <rPr>
        <vertAlign val="superscript"/>
        <sz val="10"/>
        <rFont val="Sylfaen"/>
        <family val="1"/>
        <charset val="204"/>
      </rPr>
      <t>2</t>
    </r>
    <r>
      <rPr>
        <sz val="10"/>
        <rFont val="Sylfaen"/>
        <family val="1"/>
        <charset val="204"/>
      </rPr>
      <t>-იანი მავ–
თულით მოქსოვილი უჯრედით 65X65 მმ-ზე(სიმაღლე 1,2 მ)</t>
    </r>
  </si>
  <si>
    <r>
      <t>არსებული ლითონის ბადის მოწყობა 2.5 მმ</t>
    </r>
    <r>
      <rPr>
        <vertAlign val="superscript"/>
        <sz val="10"/>
        <rFont val="Sylfaen"/>
        <family val="1"/>
        <charset val="204"/>
      </rPr>
      <t>2</t>
    </r>
    <r>
      <rPr>
        <sz val="10"/>
        <rFont val="Sylfaen"/>
        <family val="1"/>
        <charset val="204"/>
      </rPr>
      <t>-იანი მავთულით მოქსოვილი უჯრედით 
65X65 მმ-ზე(სიმაღლე 1,2 მ)</t>
    </r>
  </si>
  <si>
    <t>მიწის უკუმიყრა დანიანი ტრაქტორით</t>
  </si>
  <si>
    <t>ჭის მოწყობა  ბუცხრიკიძეების
უბანში 14 მ–ზე</t>
  </si>
  <si>
    <t>კ=1X1,08X1,06
X1,02=1,17</t>
  </si>
  <si>
    <t>კ=1X1,17X1,18
=1,38</t>
  </si>
  <si>
    <t xml:space="preserve">ყალიბის მოწყობა დახეხილი ხის მასალით სისქით 4 სმ(ხის მასალის ორჯერადი გამოყენება)
</t>
  </si>
  <si>
    <r>
      <t>1000 მმ-იანი რკ/ბ-ის მილის მოწყობა V=0,83 მ</t>
    </r>
    <r>
      <rPr>
        <vertAlign val="superscript"/>
        <sz val="10"/>
        <rFont val="Sylfaen"/>
        <family val="1"/>
        <charset val="204"/>
      </rPr>
      <t>3</t>
    </r>
    <r>
      <rPr>
        <sz val="10"/>
        <rFont val="Arial"/>
        <family val="2"/>
        <charset val="204"/>
      </rPr>
      <t xml:space="preserve"> M=2,1
ტ; h=2,11 მ</t>
    </r>
    <r>
      <rPr>
        <sz val="10"/>
        <rFont val="Sylfaen"/>
        <family val="1"/>
        <charset val="204"/>
      </rPr>
      <t xml:space="preserve">
</t>
    </r>
  </si>
  <si>
    <t xml:space="preserve">გრუნტის უკუმიყრა და მოსწორება დანიანი ტრაქტო–
რით </t>
  </si>
  <si>
    <t>ინერტული მასალის ტრანსპორტირება 15 კმ 
მანძილზე</t>
  </si>
  <si>
    <t>მდინარის კალაპოტიდან მოპოვებული ინერტული
მასალის შემოტანა და გაშლა დანიანი ტრაქტორით</t>
  </si>
  <si>
    <t>ქვიშის ტრანსპორტირება 20 კმ მანძილზე</t>
  </si>
  <si>
    <t>ინერტული მასალის ტრანსპორტირება 20 კმ 
მანძილზე</t>
  </si>
  <si>
    <t xml:space="preserve">გრუნტის გაჭრა ხელით (კვეთით 0,50X0.6 მ-ზე) Ф=300 მმ-იანი  მილით ბოგირის მოსაწყობად </t>
  </si>
  <si>
    <t xml:space="preserve">მდინარის კალაპოტიდან მოპოვებული ქვიშის ფუძის მოწყობა სისქით 10 სმ; </t>
  </si>
  <si>
    <t>ინერტული მასალის ტრანსპორტირება 25 კმ 
მანძილზე</t>
  </si>
  <si>
    <t>ქვიშის ტრანსპორტირება 30 კმ მანძილზე</t>
  </si>
  <si>
    <t>ინერტული მასალის ტრანსპორტირება 30 კმ 
მანძილზე</t>
  </si>
  <si>
    <t xml:space="preserve">გრუნტის გაჭრა ხელით (კვეთით 0,70X0.8 მ-ზე) Ф=500 მმ-იანი  მილით ბოგირის მოსაწყობად </t>
  </si>
  <si>
    <t>ქვიშის ტრანსპორტირება 24 კმ მანძილზე</t>
  </si>
  <si>
    <t>ინერტული მასალის ტრანსპორტირება 24 კმ 
მანძილზე</t>
  </si>
  <si>
    <t>გრუნტის გატანა 6 კმ/მანძილზე</t>
  </si>
  <si>
    <t>სოფლის და შესასრულებელი
 სამუშაოს დასახელება</t>
  </si>
  <si>
    <t>გრუნტის გადაადგილება ხელით 10 მ მანძილზე ხელის საზიდრით</t>
  </si>
  <si>
    <t xml:space="preserve">ყალიბის მოწყობა დახეხილი ხის მასალით სისქით 4 სმ (ხის მასალის ორჯერადი გამოყენება)
</t>
  </si>
  <si>
    <t>კედლების და ფუძის მოწყობა მ-300 რკ/ბით
L=6 მ</t>
  </si>
  <si>
    <t>კედლების და ფუძის მოწყობა მ-300 რკ/ბით
L=5 მ</t>
  </si>
  <si>
    <t xml:space="preserve">მდინარის კალაპოტიდან მოპოვებული ინერტული მასალის შემოტანა  ფუძის მოსაწყობად სისქით 10 სმ და ზემოდან შესავსებად და მოსწორება ხელით
</t>
  </si>
  <si>
    <t>მილის ტრანსპორტირება 150 კმ მანძილიდან</t>
  </si>
  <si>
    <t>გრუნტის გაჭრა ხელით კვეთით 0,6X0,7  მ–ზე ცხაურების
 მოსაწყობად(0,4X0,4-წყალ გამტარი კვეთით)</t>
  </si>
  <si>
    <t>რკ/კუთხოვანა45X45X4 მმ–ზე</t>
  </si>
  <si>
    <t xml:space="preserve">დ=300 მმ-იანი ლითონის მეორადი  მილით ბოგირის მოწყობა(კედლის სისქით 5მმ)
</t>
  </si>
  <si>
    <t>მილის  დამუშავება ბიტუმის ემულსიით(ორჯერ)</t>
  </si>
  <si>
    <t>1.გრუნტის სანიაღვრე არხის მოწყობა ( კვეთით 0,5Х0,4 მ-ზე) უკუჩამჩიანი ექსკავატორით, ხელის ნიჩბით  გრუნ ტის ჩას-
წორებით  და გატანით 5 კმ მანძილზე (ადგილები დამკვეთის მითითებით)</t>
  </si>
  <si>
    <t xml:space="preserve">დ=500 მმ-იანი ლითონის მეორადი  მილით ბოგირის მოწყობა(კედლის სისქით 7მმ)
</t>
  </si>
  <si>
    <t>დ=1000 მმ–იანი რკ/ბ–ის მილის ტრანსპორტირება 45კმ
 მანძილზე  M=2,1ტ (თვით ამწე მანქანით;,,მანიკული–
ატორი")</t>
  </si>
  <si>
    <t xml:space="preserve">გრუნტის გაჭრა უკუჩამჩიანი ექსკავატორით გრუნტის ადგილზე დაყრით (კვეთით1,3X1,5 მ-ზე) Ф=1000 მმ-იანი რკ/ბ–ის მილით  ბოგირის მოსაწყობად </t>
  </si>
  <si>
    <t xml:space="preserve">გრუნტის გაჭრა ხელით (კვეთით 0,40X0.0,5 მ-ზე) Ф=300 მმ-იანი  მილით ბოგირის მოსაწყობად </t>
  </si>
  <si>
    <t xml:space="preserve">დ=200 მმ-იანი ლითონის მეორადი  მილით ბოგირის მოწყობა(კედლის სისქით 5მმ)
</t>
  </si>
  <si>
    <t>დ=1000 მმ–იანი რკ/ბ–ის მილის ტრანსპორტირება 55კმ
 მანძილზე  M=2,1ტ (თვით ამწე მანქანით;,,მანიკული–
ატორი")</t>
  </si>
  <si>
    <t>ცხაურის მოწყობა  (კვეთით 0,4X0,4-მ–ზე) 
სიგრძით L=5 მ  (ნახაზი–№8-1)</t>
  </si>
  <si>
    <r>
      <t>მ</t>
    </r>
    <r>
      <rPr>
        <vertAlign val="superscript"/>
        <sz val="10"/>
        <color theme="1"/>
        <rFont val="Sylfaen"/>
        <family val="1"/>
      </rPr>
      <t>3</t>
    </r>
  </si>
  <si>
    <t>არმატურა Ф12-A-III-ბ--ბიჯი-20 სმ</t>
  </si>
  <si>
    <t>არმატურა Ф8-A-I ბიჯი 20 სმ</t>
  </si>
  <si>
    <t xml:space="preserve">მდინარის კალაპოტიდან მოპოვებული ინერტული მასალის შემოტანა  და გაშლა
</t>
  </si>
  <si>
    <t>1. ძევრი-ძევრი</t>
  </si>
  <si>
    <t>ცხაურის დაგრძელება  (კვეთით 0,4X0,4-მ–ზე) 
სიგრძით L=1 მ  (ნახაზი–№8-1)</t>
  </si>
  <si>
    <t xml:space="preserve">3.ძევრი-სეფარეთი
გრუნტის სანიაღვრე არხის მოწყობა
</t>
  </si>
  <si>
    <t>4.ახალთერჯოლა-ახალთერჯოლა</t>
  </si>
  <si>
    <t>ცხაურის მოწყობა  (კვეთით 0,4X0,4-მ–ზე) 
სიგრძით L=8 მ  (ნახაზი–№8-1)</t>
  </si>
  <si>
    <t>5.გოგნი</t>
  </si>
  <si>
    <t xml:space="preserve"> ცხაურის მოწყობა  (კვეთით 0,4X0,4-მ–ზე) 
 სიგრძით L=6 მ  (ნახაზი–№8-1)</t>
  </si>
  <si>
    <t xml:space="preserve"> D=200 მმ–იანი ლითონის მილით ბოგირის 
მოწყობა   ბოჭორიშვილების  უბანში
4 გრძ/მ</t>
  </si>
  <si>
    <t xml:space="preserve"> D=300 მმ–იანი ლითონის მილით ბოგირის 
მოწყობა  ჩუბინიძეების უბანში
4 გრძ/მ (ნახ 8-6)</t>
  </si>
  <si>
    <t>ო,5*0,6*3,5</t>
  </si>
  <si>
    <t xml:space="preserve"> D=200 მმ–იანი ლითონის მილით ბოგირის 
4,0 გრძ/მ</t>
  </si>
  <si>
    <t>გრუნტის გაჭრა ხელით კვეთით 0,5X0,0,6  მ–ზე ცხაურების
 მოსაწყობად(0,4X0,4-წყალ გამტარი კვეთით)</t>
  </si>
  <si>
    <t xml:space="preserve">ცხაურის მოწყობა  (კვეთით 0,3X0,3-მ–ზე) 
სიგრძით L=5 მ </t>
  </si>
  <si>
    <t>1. დ=1000 მმ–იანი რკ/ბ–ის
მილით  ბოგირის მოწყობა L=3 მ;
(ნახაზი 8–3)</t>
  </si>
  <si>
    <t xml:space="preserve"> D=300 მმ–იანი ლითონის მილით ბოგირის 
მოწყობა   სხვ.და სხვა. უბანში
9 გრძ/მ (ნახ 8-6)</t>
  </si>
  <si>
    <t>1. დ=1000 მმ–იანი რკ/ბ–ის მილით  ბოგირის მოწყობა 
 L=2 მ; (ნახაზი 8–3)</t>
  </si>
  <si>
    <t xml:space="preserve">გრუნტის გაჭრა უკუჩამჩიანი ექსკავატორით რკ/ბ-ის ჯებირის მოსაწყობად  და დატვირთვა ავტოთვითმცლელზე 
</t>
  </si>
  <si>
    <t>1. დ=1000 მმ–იანი რკ/ბ–ის
მილით  ბოგირის და რკ/ბ-ის ჯებირის  მოწყობა
 L=1 მ; (ნახაზი 8–3)</t>
  </si>
  <si>
    <t xml:space="preserve">ჯებირის მოწყობა მ-300 რკ/ბით
</t>
  </si>
  <si>
    <t xml:space="preserve"> D=500 მმ–იანი ლითონის მილით ბოგირის 
მოწყობა 2,5 გრძ/მ 
(ნახ-8-4)</t>
  </si>
  <si>
    <t xml:space="preserve"> D=500 მმ–იანი ლითონის მილით ბოგირის 
მოწყობა 1,5 გრძ/მ 
(ნახ-8-4)</t>
  </si>
  <si>
    <t>გოგნაძეების უბანში ცხაურის მოწყობა  
(კვეთით 0,4X0,4-მ–ზე) 
სიგრძით L=3 მ  (ნახაზი–№8-1)</t>
  </si>
  <si>
    <t>გრუნტის სანიაღვრე არხის მოწყობა</t>
  </si>
  <si>
    <t>1.გრუნტის სანიაღვრე არხის მოწყობა ( კვეთით 0,5Х0,4 
მ-ზე) უკუჩამჩიანი ექსკავატორით, ხელის ნიჩბით  გრუნ- ტის ჩასწორებით  და გატანით 5 კმ მანძილზე (ადგილე-
ბი დამკვეთის მითითებით)</t>
  </si>
  <si>
    <t>სხვ. და სხვ უბანში 3 ცალი 4-4 მეტრიანი  D=300 მმ–იანი ლითონის მილით ბოგირის მოწყობა   
 (ნახ 8-6)</t>
  </si>
  <si>
    <r>
      <t>მ</t>
    </r>
    <r>
      <rPr>
        <vertAlign val="superscript"/>
        <sz val="11"/>
        <rFont val="Sylfaen"/>
        <family val="1"/>
      </rPr>
      <t>3</t>
    </r>
  </si>
  <si>
    <t>ცხაურის მოწყობა სიგრძით 4 მეტრიანი
  (კვეთით 0,4X0,4-მ–ზე)
 (ნახაზი–№8-1)</t>
  </si>
  <si>
    <r>
      <t>მ</t>
    </r>
    <r>
      <rPr>
        <vertAlign val="superscript"/>
        <sz val="10"/>
        <rFont val="Sylfaen"/>
        <family val="1"/>
      </rPr>
      <t>3</t>
    </r>
  </si>
  <si>
    <t>ქვიშის ტრანსპორტირება 15 კმ მანძილზე</t>
  </si>
  <si>
    <t xml:space="preserve"> D=300 მმ–იანი ლითონის მილით ბოგირის 
მოწყობა  
4 გრძ/მ (ნახ 8-6)</t>
  </si>
  <si>
    <t>ხიდის შეკეთება</t>
  </si>
  <si>
    <t>საურმე ხიდის სავალი ნაწილის მოწყობა დახერხილი ხის მასალით , სისქით 5 სმ</t>
  </si>
  <si>
    <r>
      <t>მ</t>
    </r>
    <r>
      <rPr>
        <vertAlign val="superscript"/>
        <sz val="10"/>
        <rFont val="Sylfaen"/>
        <family val="1"/>
      </rPr>
      <t>2</t>
    </r>
  </si>
  <si>
    <t>ჯამი სულ</t>
  </si>
  <si>
    <t>2. ძევრი-სეფარეთი</t>
  </si>
  <si>
    <t>6. ალისუბანი–მაჩიტაური</t>
  </si>
  <si>
    <t>7.რუფოთი-ტელეფა</t>
  </si>
  <si>
    <t>8.რუფოთი-ტელეფა</t>
  </si>
  <si>
    <t>9.რუფოთი-რუფოთი</t>
  </si>
  <si>
    <t>10.რუფოთი-რუფოთი</t>
  </si>
  <si>
    <t xml:space="preserve">11.ზედა სიმონეთი
</t>
  </si>
  <si>
    <t xml:space="preserve">12.თუზი-თავასა
</t>
  </si>
  <si>
    <t xml:space="preserve">13.თუზი-თუზი
</t>
  </si>
  <si>
    <t xml:space="preserve">14.თუზი-კაკაბოური
</t>
  </si>
  <si>
    <t xml:space="preserve">15.თუზი-თუზი
</t>
  </si>
  <si>
    <t xml:space="preserve">16.ზ.საზანო-მუჯირეთი
</t>
  </si>
  <si>
    <t>კედლების და ფუძის მოწყობა მ-300 რკ/ბით L=5 მ</t>
  </si>
  <si>
    <t>კედლების და ფუძის მოწყობა მ-300 რკ/ბით
L=8 მ</t>
  </si>
  <si>
    <t>კედლების და ფუძის მოწყობა მ-300 რკ/ბით
L=3 მ</t>
  </si>
  <si>
    <t>კედლების და ფუძის მოწყობა მ-300 რკ/ბით L=4 მ</t>
  </si>
  <si>
    <t xml:space="preserve">17.ნახშირღელე-ნახშირღელე
</t>
  </si>
  <si>
    <t>18.ნახშირღელე-ნახშირღელე</t>
  </si>
  <si>
    <t>19.ქვედა სიმონეთი</t>
  </si>
  <si>
    <t>20.სიქთარვა</t>
  </si>
  <si>
    <t>21.სიქთარვა</t>
  </si>
  <si>
    <t>22.სიქთარვა</t>
  </si>
  <si>
    <t>23.სიქთარვა-ჩხარი-ეწერი</t>
  </si>
  <si>
    <t>გზის შევსება მდინარის კალაპოტიდან მოპოვებული ინერტული მასალით სისქით 0.1მ (63 გრძ/მ; 157,5 კვ/მ))</t>
  </si>
  <si>
    <r>
      <t>მ</t>
    </r>
    <r>
      <rPr>
        <vertAlign val="superscript"/>
        <sz val="10"/>
        <rFont val="Cambria"/>
        <family val="1"/>
        <charset val="204"/>
      </rPr>
      <t>3</t>
    </r>
  </si>
  <si>
    <t>ინერტული მასალის ტრანსპორტირება 25 კმ მანძილზე</t>
  </si>
  <si>
    <t>არსებული გრუნტის გზის გაფხვიერება დაპროფილება</t>
  </si>
  <si>
    <r>
      <t>მ</t>
    </r>
    <r>
      <rPr>
        <vertAlign val="superscript"/>
        <sz val="10"/>
        <rFont val="Cambria"/>
        <family val="1"/>
        <charset val="204"/>
      </rPr>
      <t>2</t>
    </r>
  </si>
  <si>
    <r>
      <t xml:space="preserve">გზის მოწყობა მ-350 ბეტონით სისქით 12 სმ.  </t>
    </r>
    <r>
      <rPr>
        <sz val="10"/>
        <color theme="1"/>
        <rFont val="Cambria"/>
        <family val="1"/>
        <charset val="204"/>
      </rPr>
      <t xml:space="preserve"> </t>
    </r>
  </si>
  <si>
    <t>ბეტონის ტრანსპორტირება 35 კმ. მანძილზე</t>
  </si>
  <si>
    <t>ვრ–1 კლასის არმირებული შედუღებული მავთულ–
ბადე 6 მმ–იანი .უჯრედით 250X250 მმ–ზე</t>
  </si>
  <si>
    <r>
      <t>გზის გვერდულების შევსება მდინარის კალაპოტიდან მოპოვებული ინერტული მასალით სისქით 12,სმ (63 გრძ/მ) ; სიგანით 50 სმ(იხ. ნახ</t>
    </r>
    <r>
      <rPr>
        <sz val="10"/>
        <rFont val="Calibri"/>
        <family val="2"/>
        <charset val="204"/>
      </rPr>
      <t>№</t>
    </r>
    <r>
      <rPr>
        <sz val="11"/>
        <rFont val="Cambria"/>
        <family val="1"/>
        <charset val="204"/>
      </rPr>
      <t>–2–1)</t>
    </r>
  </si>
  <si>
    <t>ინერტული მასალის ტრანსპორტირება 20 კმ მანძილზე</t>
  </si>
  <si>
    <t xml:space="preserve">გრუნტის გაჭრა უკუჩამჩიანი ექსკავატორით და დატ–
ვირთვა ავტოთვითმცლელზე
</t>
  </si>
  <si>
    <t xml:space="preserve">მდინარის კალაპოტიდან მოპოვებული ინერტული მასალის შემოტანა და გაშლა 
</t>
  </si>
  <si>
    <t xml:space="preserve">ჯამი </t>
  </si>
  <si>
    <t>25.ჭოგნარი
ხრაშის წყაროსთან ბეტონის ჯებირის მოწყობა
ნახ. 4-2</t>
  </si>
  <si>
    <t xml:space="preserve">24. საზანო-საზანო
 ბეტონის გზის მოწყობა სისქით 12 სმ–იანი არმირებით 100 გრძ/–მ–2,5 მ სიგანით
 (გზის განივი ჭრილი ნახ.№ 2–1)
</t>
  </si>
  <si>
    <t xml:space="preserve">
თერჯოლის მუნიციპალიტეტის სოფლებში ბეტონის გზების სანიაღვრე არხების,  ცხაურების და ბოგირების მოწყობის სამუშაოების
ხარჯთაღრიცხვა</t>
  </si>
</sst>
</file>

<file path=xl/styles.xml><?xml version="1.0" encoding="utf-8"?>
<styleSheet xmlns="http://schemas.openxmlformats.org/spreadsheetml/2006/main">
  <numFmts count="2">
    <numFmt numFmtId="164" formatCode="_(&quot;$&quot;* #,##0.00_);_(&quot;$&quot;* \(#,##0.00\);_(&quot;$&quot;* &quot;-&quot;??_);_(@_)"/>
    <numFmt numFmtId="165" formatCode="0.0"/>
  </numFmts>
  <fonts count="50">
    <font>
      <sz val="10"/>
      <name val="Arial"/>
    </font>
    <font>
      <sz val="10"/>
      <name val="Arial"/>
      <family val="2"/>
      <charset val="204"/>
    </font>
    <font>
      <sz val="11"/>
      <name val="Arial"/>
      <family val="2"/>
      <charset val="204"/>
    </font>
    <font>
      <b/>
      <sz val="10"/>
      <name val="Arial"/>
      <family val="2"/>
      <charset val="204"/>
    </font>
    <font>
      <sz val="10"/>
      <name val="Arial"/>
      <family val="2"/>
      <charset val="204"/>
    </font>
    <font>
      <sz val="8"/>
      <name val="Arial"/>
      <family val="2"/>
      <charset val="204"/>
    </font>
    <font>
      <sz val="11"/>
      <name val="Sylfaen"/>
      <family val="1"/>
      <charset val="204"/>
    </font>
    <font>
      <sz val="11"/>
      <name val="Calibri"/>
      <family val="2"/>
      <charset val="204"/>
    </font>
    <font>
      <b/>
      <sz val="11"/>
      <name val="Sylfaen"/>
      <family val="1"/>
      <charset val="204"/>
    </font>
    <font>
      <vertAlign val="superscript"/>
      <sz val="11"/>
      <name val="Sylfaen"/>
      <family val="1"/>
      <charset val="204"/>
    </font>
    <font>
      <sz val="10"/>
      <name val="Sylfaen"/>
      <family val="1"/>
      <charset val="204"/>
    </font>
    <font>
      <b/>
      <sz val="10"/>
      <name val="Sylfaen"/>
      <family val="1"/>
      <charset val="204"/>
    </font>
    <font>
      <sz val="10"/>
      <name val="Calibri"/>
      <family val="2"/>
      <charset val="204"/>
    </font>
    <font>
      <b/>
      <sz val="12"/>
      <name val="Sylfaen"/>
      <family val="1"/>
      <charset val="204"/>
    </font>
    <font>
      <b/>
      <sz val="12"/>
      <name val="Calibri"/>
      <family val="2"/>
      <charset val="204"/>
    </font>
    <font>
      <b/>
      <sz val="14"/>
      <name val="Sylfaen"/>
      <family val="1"/>
      <charset val="204"/>
    </font>
    <font>
      <sz val="10"/>
      <name val="Cambria"/>
      <family val="1"/>
      <charset val="204"/>
    </font>
    <font>
      <vertAlign val="superscript"/>
      <sz val="10"/>
      <name val="Sylfaen"/>
      <family val="1"/>
      <charset val="204"/>
    </font>
    <font>
      <sz val="11"/>
      <color rgb="FF006100"/>
      <name val="Calibri"/>
      <family val="2"/>
      <scheme val="minor"/>
    </font>
    <font>
      <sz val="11"/>
      <color theme="1"/>
      <name val="Sylfaen"/>
      <family val="1"/>
      <charset val="204"/>
    </font>
    <font>
      <vertAlign val="superscript"/>
      <sz val="11"/>
      <color theme="1"/>
      <name val="Sylfaen"/>
      <family val="1"/>
      <charset val="204"/>
    </font>
    <font>
      <b/>
      <sz val="11"/>
      <color theme="1"/>
      <name val="Sylfaen"/>
      <family val="1"/>
      <charset val="204"/>
    </font>
    <font>
      <b/>
      <sz val="11"/>
      <color theme="1"/>
      <name val="Calibri"/>
      <family val="2"/>
      <charset val="204"/>
      <scheme val="minor"/>
    </font>
    <font>
      <sz val="10"/>
      <color theme="1"/>
      <name val="Sylfaen"/>
      <family val="1"/>
      <charset val="204"/>
    </font>
    <font>
      <b/>
      <sz val="10"/>
      <color theme="1"/>
      <name val="Sylfaen"/>
      <family val="1"/>
      <charset val="204"/>
    </font>
    <font>
      <sz val="14"/>
      <name val="Cambria"/>
      <family val="1"/>
      <charset val="204"/>
    </font>
    <font>
      <sz val="10"/>
      <name val="Arial"/>
      <family val="2"/>
    </font>
    <font>
      <sz val="10"/>
      <color rgb="FFFF0000"/>
      <name val="Sylfaen"/>
      <family val="1"/>
      <charset val="204"/>
    </font>
    <font>
      <sz val="11"/>
      <color rgb="FFFF0000"/>
      <name val="Sylfaen"/>
      <family val="1"/>
      <charset val="204"/>
    </font>
    <font>
      <vertAlign val="superscript"/>
      <sz val="10"/>
      <color theme="1"/>
      <name val="Sylfaen"/>
      <family val="1"/>
      <charset val="204"/>
    </font>
    <font>
      <sz val="12"/>
      <color theme="1"/>
      <name val="Calibri"/>
      <family val="2"/>
      <charset val="204"/>
      <scheme val="minor"/>
    </font>
    <font>
      <b/>
      <sz val="11"/>
      <name val="Sylfaen"/>
      <family val="1"/>
    </font>
    <font>
      <b/>
      <sz val="11"/>
      <color theme="1"/>
      <name val="Sylfaen"/>
      <family val="1"/>
    </font>
    <font>
      <sz val="11"/>
      <color theme="1"/>
      <name val="Sylfaen"/>
      <family val="1"/>
    </font>
    <font>
      <sz val="10"/>
      <name val="Cambria"/>
      <family val="1"/>
    </font>
    <font>
      <b/>
      <sz val="10"/>
      <name val="Sylfaen"/>
      <family val="1"/>
    </font>
    <font>
      <sz val="10"/>
      <name val="Sylfaen"/>
      <family val="1"/>
    </font>
    <font>
      <b/>
      <sz val="11"/>
      <color rgb="FFFF0000"/>
      <name val="Sylfaen"/>
      <family val="1"/>
    </font>
    <font>
      <b/>
      <sz val="10"/>
      <name val="Cambria"/>
      <family val="1"/>
    </font>
    <font>
      <vertAlign val="superscript"/>
      <sz val="10"/>
      <color theme="1"/>
      <name val="Sylfaen"/>
      <family val="1"/>
    </font>
    <font>
      <sz val="11"/>
      <name val="Sylfaen"/>
      <family val="1"/>
    </font>
    <font>
      <sz val="10"/>
      <color theme="1"/>
      <name val="Sylfaen"/>
      <family val="1"/>
    </font>
    <font>
      <b/>
      <sz val="10"/>
      <color theme="1"/>
      <name val="Sylfaen"/>
      <family val="1"/>
    </font>
    <font>
      <vertAlign val="superscript"/>
      <sz val="11"/>
      <name val="Sylfaen"/>
      <family val="1"/>
    </font>
    <font>
      <vertAlign val="superscript"/>
      <sz val="10"/>
      <name val="Sylfaen"/>
      <family val="1"/>
    </font>
    <font>
      <b/>
      <sz val="10"/>
      <name val="Cambria"/>
      <family val="1"/>
      <charset val="204"/>
    </font>
    <font>
      <b/>
      <sz val="11"/>
      <color theme="1"/>
      <name val="Calibri"/>
      <family val="2"/>
      <scheme val="minor"/>
    </font>
    <font>
      <vertAlign val="superscript"/>
      <sz val="10"/>
      <name val="Cambria"/>
      <family val="1"/>
      <charset val="204"/>
    </font>
    <font>
      <sz val="10"/>
      <color theme="1"/>
      <name val="Cambria"/>
      <family val="1"/>
      <charset val="204"/>
    </font>
    <font>
      <sz val="11"/>
      <name val="Cambria"/>
      <family val="1"/>
      <charset val="204"/>
    </font>
  </fonts>
  <fills count="9">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18" fillId="3" borderId="0" applyNumberFormat="0" applyBorder="0" applyAlignment="0" applyProtection="0"/>
    <xf numFmtId="0" fontId="26" fillId="0" borderId="0"/>
    <xf numFmtId="0" fontId="1" fillId="0" borderId="0"/>
  </cellStyleXfs>
  <cellXfs count="623">
    <xf numFmtId="0" fontId="0" fillId="0" borderId="0" xfId="0"/>
    <xf numFmtId="0" fontId="6" fillId="0" borderId="0" xfId="0" applyNumberFormat="1" applyFont="1" applyBorder="1" applyAlignment="1">
      <alignment vertical="center"/>
    </xf>
    <xf numFmtId="0" fontId="6" fillId="0" borderId="0" xfId="0" applyFont="1"/>
    <xf numFmtId="49" fontId="6" fillId="0" borderId="0" xfId="0" applyNumberFormat="1" applyFont="1" applyAlignment="1">
      <alignment horizontal="center" vertical="center" readingOrder="1"/>
    </xf>
    <xf numFmtId="0" fontId="6" fillId="0" borderId="0" xfId="0" applyNumberFormat="1" applyFont="1" applyAlignment="1">
      <alignment horizontal="center" vertical="center" readingOrder="1"/>
    </xf>
    <xf numFmtId="0" fontId="6" fillId="0" borderId="0" xfId="0" applyNumberFormat="1" applyFont="1" applyBorder="1" applyAlignment="1">
      <alignment horizontal="center" vertical="center" readingOrder="1"/>
    </xf>
    <xf numFmtId="0" fontId="6" fillId="0" borderId="1" xfId="0" applyNumberFormat="1" applyFont="1" applyBorder="1" applyAlignment="1">
      <alignment vertical="center" readingOrder="1"/>
    </xf>
    <xf numFmtId="0" fontId="6" fillId="0" borderId="1" xfId="0" applyNumberFormat="1" applyFont="1" applyBorder="1" applyAlignment="1">
      <alignment vertical="center" wrapText="1" readingOrder="1"/>
    </xf>
    <xf numFmtId="0" fontId="6" fillId="0" borderId="1" xfId="0" applyFont="1" applyBorder="1"/>
    <xf numFmtId="0" fontId="6" fillId="0" borderId="1" xfId="0" applyNumberFormat="1" applyFont="1" applyBorder="1" applyAlignment="1">
      <alignment horizontal="center" vertical="center" readingOrder="1"/>
    </xf>
    <xf numFmtId="0" fontId="6" fillId="0" borderId="1" xfId="0" applyFont="1" applyBorder="1" applyAlignment="1">
      <alignment horizontal="center"/>
    </xf>
    <xf numFmtId="0" fontId="7" fillId="0" borderId="1" xfId="0" applyNumberFormat="1" applyFont="1" applyBorder="1" applyAlignment="1">
      <alignment vertical="center" readingOrder="1"/>
    </xf>
    <xf numFmtId="0" fontId="6" fillId="0" borderId="0" xfId="0" applyFont="1" applyBorder="1" applyAlignment="1"/>
    <xf numFmtId="0" fontId="6" fillId="0" borderId="0" xfId="0" applyFont="1" applyAlignment="1"/>
    <xf numFmtId="0" fontId="6" fillId="0" borderId="1" xfId="0" applyNumberFormat="1" applyFont="1" applyBorder="1" applyAlignment="1">
      <alignment vertical="center"/>
    </xf>
    <xf numFmtId="0" fontId="6" fillId="0" borderId="1" xfId="0" applyNumberFormat="1" applyFont="1" applyBorder="1" applyAlignment="1">
      <alignment vertical="center" wrapText="1"/>
    </xf>
    <xf numFmtId="0" fontId="6" fillId="0" borderId="1" xfId="0" applyFont="1" applyBorder="1" applyAlignment="1">
      <alignment vertical="center" wrapText="1"/>
    </xf>
    <xf numFmtId="0" fontId="6" fillId="0" borderId="1" xfId="0" applyNumberFormat="1" applyFont="1" applyBorder="1" applyAlignment="1">
      <alignment horizontal="center" vertical="center" wrapText="1" readingOrder="1"/>
    </xf>
    <xf numFmtId="0" fontId="6" fillId="0" borderId="0" xfId="0" applyNumberFormat="1"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top" wrapText="1"/>
    </xf>
    <xf numFmtId="0" fontId="6" fillId="0" borderId="0" xfId="0" applyFont="1" applyBorder="1" applyAlignment="1">
      <alignment vertical="top"/>
    </xf>
    <xf numFmtId="0" fontId="6" fillId="0" borderId="8" xfId="0" applyFont="1" applyBorder="1"/>
    <xf numFmtId="0" fontId="6" fillId="0" borderId="0" xfId="0" applyFont="1" applyBorder="1" applyAlignment="1">
      <alignment horizontal="center" vertical="center"/>
    </xf>
    <xf numFmtId="0" fontId="6" fillId="0" borderId="0" xfId="0" applyFont="1" applyBorder="1" applyAlignment="1">
      <alignment horizontal="center"/>
    </xf>
    <xf numFmtId="0" fontId="6" fillId="0" borderId="0" xfId="0" applyFont="1" applyBorder="1"/>
    <xf numFmtId="0" fontId="6" fillId="0" borderId="0" xfId="0" applyFont="1" applyBorder="1" applyAlignment="1">
      <alignment horizontal="center" vertical="center" wrapText="1"/>
    </xf>
    <xf numFmtId="0" fontId="6" fillId="0" borderId="8"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horizontal="center" vertical="top"/>
    </xf>
    <xf numFmtId="0" fontId="6" fillId="0" borderId="5" xfId="0" applyNumberFormat="1" applyFont="1" applyBorder="1" applyAlignment="1">
      <alignment horizontal="center" vertical="center"/>
    </xf>
    <xf numFmtId="0" fontId="6" fillId="0" borderId="5" xfId="0" applyFont="1" applyBorder="1" applyAlignment="1">
      <alignment horizontal="center" vertical="center"/>
    </xf>
    <xf numFmtId="1" fontId="6" fillId="2" borderId="0" xfId="0" applyNumberFormat="1" applyFont="1" applyFill="1" applyBorder="1" applyAlignment="1">
      <alignment horizontal="center" vertical="center"/>
    </xf>
    <xf numFmtId="1"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1" xfId="0" applyFont="1" applyBorder="1" applyAlignment="1">
      <alignment vertical="top" wrapText="1"/>
    </xf>
    <xf numFmtId="49" fontId="6" fillId="0" borderId="0" xfId="0" applyNumberFormat="1" applyFont="1" applyBorder="1" applyAlignment="1">
      <alignment vertical="top"/>
    </xf>
    <xf numFmtId="0" fontId="6" fillId="2" borderId="0" xfId="0" applyFont="1" applyFill="1" applyBorder="1" applyAlignment="1">
      <alignment horizontal="center" vertical="center"/>
    </xf>
    <xf numFmtId="0" fontId="6" fillId="0" borderId="1" xfId="0" applyFont="1" applyBorder="1" applyAlignment="1">
      <alignment vertical="top"/>
    </xf>
    <xf numFmtId="0" fontId="6" fillId="0" borderId="1" xfId="0" applyFont="1" applyBorder="1" applyAlignment="1">
      <alignment horizontal="right" vertical="center"/>
    </xf>
    <xf numFmtId="0" fontId="6" fillId="0" borderId="6" xfId="0" applyNumberFormat="1" applyFont="1" applyBorder="1" applyAlignment="1">
      <alignment vertical="center"/>
    </xf>
    <xf numFmtId="0" fontId="6" fillId="0" borderId="7" xfId="0" applyNumberFormat="1" applyFont="1" applyBorder="1" applyAlignment="1">
      <alignment vertical="center"/>
    </xf>
    <xf numFmtId="0" fontId="6" fillId="0" borderId="7" xfId="0" applyNumberFormat="1" applyFont="1" applyBorder="1" applyAlignment="1">
      <alignment horizontal="center" vertical="center"/>
    </xf>
    <xf numFmtId="0" fontId="6" fillId="0" borderId="5" xfId="0" applyNumberFormat="1" applyFont="1" applyBorder="1" applyAlignment="1">
      <alignment vertical="center"/>
    </xf>
    <xf numFmtId="0" fontId="6" fillId="0" borderId="8" xfId="0" applyNumberFormat="1" applyFont="1" applyBorder="1" applyAlignment="1">
      <alignment vertical="center"/>
    </xf>
    <xf numFmtId="1" fontId="6" fillId="0" borderId="0" xfId="0" applyNumberFormat="1" applyFont="1" applyBorder="1" applyAlignment="1">
      <alignment horizontal="center"/>
    </xf>
    <xf numFmtId="0" fontId="6" fillId="0" borderId="0" xfId="0" applyFont="1" applyBorder="1" applyAlignment="1">
      <alignment horizontal="right" vertical="center"/>
    </xf>
    <xf numFmtId="0" fontId="6" fillId="0" borderId="5" xfId="0" applyFont="1" applyBorder="1" applyAlignment="1">
      <alignment vertical="top" wrapText="1"/>
    </xf>
    <xf numFmtId="0" fontId="6" fillId="0" borderId="16" xfId="0" applyFont="1" applyBorder="1" applyAlignment="1">
      <alignment horizontal="center"/>
    </xf>
    <xf numFmtId="165" fontId="6" fillId="0" borderId="1" xfId="0" applyNumberFormat="1"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9" xfId="0" applyFont="1" applyBorder="1" applyAlignment="1">
      <alignment horizontal="center"/>
    </xf>
    <xf numFmtId="0" fontId="6" fillId="0" borderId="19" xfId="0" applyFont="1" applyBorder="1" applyAlignment="1">
      <alignment horizontal="center"/>
    </xf>
    <xf numFmtId="0" fontId="6" fillId="0" borderId="5" xfId="0" applyFont="1" applyBorder="1" applyAlignment="1">
      <alignment horizontal="left"/>
    </xf>
    <xf numFmtId="0" fontId="6" fillId="0" borderId="20" xfId="0" applyFont="1" applyBorder="1" applyAlignment="1">
      <alignment horizontal="center"/>
    </xf>
    <xf numFmtId="0" fontId="6" fillId="0" borderId="5" xfId="0" applyFont="1" applyBorder="1" applyAlignment="1">
      <alignment horizontal="center"/>
    </xf>
    <xf numFmtId="0" fontId="6" fillId="0" borderId="12" xfId="0" applyFont="1" applyBorder="1" applyAlignment="1">
      <alignment horizontal="center"/>
    </xf>
    <xf numFmtId="0" fontId="6" fillId="0" borderId="21" xfId="0" applyFont="1" applyBorder="1" applyAlignment="1">
      <alignment horizontal="center"/>
    </xf>
    <xf numFmtId="0" fontId="6" fillId="0" borderId="1" xfId="0" applyFont="1" applyBorder="1" applyAlignment="1">
      <alignment horizontal="left" wrapText="1"/>
    </xf>
    <xf numFmtId="0" fontId="6" fillId="0" borderId="2"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left"/>
    </xf>
    <xf numFmtId="1" fontId="6" fillId="0" borderId="22" xfId="0" applyNumberFormat="1" applyFont="1" applyBorder="1" applyAlignment="1">
      <alignment horizontal="center"/>
    </xf>
    <xf numFmtId="0" fontId="6" fillId="0" borderId="22" xfId="0" applyFont="1" applyBorder="1" applyAlignment="1">
      <alignment horizontal="center" vertical="center"/>
    </xf>
    <xf numFmtId="2" fontId="6" fillId="0" borderId="8" xfId="0" applyNumberFormat="1" applyFont="1" applyBorder="1" applyAlignment="1">
      <alignment horizontal="center"/>
    </xf>
    <xf numFmtId="0" fontId="6" fillId="0" borderId="1" xfId="0" applyFont="1" applyBorder="1" applyAlignment="1">
      <alignment horizontal="center" vertical="top"/>
    </xf>
    <xf numFmtId="0" fontId="6" fillId="0" borderId="8" xfId="0" applyNumberFormat="1" applyFont="1" applyBorder="1" applyAlignment="1">
      <alignment horizontal="center" vertical="center"/>
    </xf>
    <xf numFmtId="0" fontId="6" fillId="0" borderId="7" xfId="0" applyNumberFormat="1" applyFont="1" applyBorder="1" applyAlignment="1">
      <alignment vertical="center" wrapText="1"/>
    </xf>
    <xf numFmtId="0" fontId="6" fillId="0" borderId="1" xfId="0" applyNumberFormat="1" applyFont="1" applyBorder="1" applyAlignment="1">
      <alignment horizontal="center" vertical="center" wrapText="1"/>
    </xf>
    <xf numFmtId="1" fontId="6" fillId="0" borderId="1" xfId="0" applyNumberFormat="1" applyFont="1" applyBorder="1" applyAlignment="1">
      <alignment horizontal="center"/>
    </xf>
    <xf numFmtId="1" fontId="8"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10" fillId="0" borderId="0" xfId="0" applyFont="1"/>
    <xf numFmtId="0" fontId="10" fillId="0" borderId="1" xfId="0" applyNumberFormat="1" applyFont="1" applyBorder="1" applyAlignment="1">
      <alignment vertical="center"/>
    </xf>
    <xf numFmtId="0" fontId="10" fillId="0" borderId="1" xfId="0" applyNumberFormat="1" applyFont="1" applyBorder="1" applyAlignment="1">
      <alignment horizontal="center" vertical="center"/>
    </xf>
    <xf numFmtId="0" fontId="6" fillId="0" borderId="0" xfId="0" applyNumberFormat="1" applyFont="1"/>
    <xf numFmtId="0" fontId="6" fillId="0" borderId="13" xfId="0" applyNumberFormat="1" applyFont="1" applyBorder="1" applyAlignment="1">
      <alignment vertical="center" wrapText="1"/>
    </xf>
    <xf numFmtId="0" fontId="6" fillId="0" borderId="23" xfId="0" applyNumberFormat="1" applyFont="1" applyBorder="1" applyAlignment="1"/>
    <xf numFmtId="0" fontId="6" fillId="0" borderId="24" xfId="0" applyNumberFormat="1" applyFont="1" applyBorder="1" applyAlignment="1"/>
    <xf numFmtId="0" fontId="6" fillId="0" borderId="14" xfId="0" applyNumberFormat="1" applyFont="1" applyBorder="1" applyAlignment="1"/>
    <xf numFmtId="0" fontId="6" fillId="0" borderId="0" xfId="0" applyNumberFormat="1" applyFont="1" applyBorder="1" applyAlignment="1"/>
    <xf numFmtId="0" fontId="6" fillId="0" borderId="11" xfId="0" applyNumberFormat="1" applyFont="1" applyBorder="1" applyAlignment="1"/>
    <xf numFmtId="0" fontId="6" fillId="0" borderId="12" xfId="0" applyNumberFormat="1" applyFont="1" applyBorder="1" applyAlignment="1"/>
    <xf numFmtId="0" fontId="6" fillId="0" borderId="6" xfId="0" applyNumberFormat="1" applyFont="1" applyBorder="1" applyAlignment="1">
      <alignment horizontal="center" vertical="center"/>
    </xf>
    <xf numFmtId="0" fontId="6" fillId="0" borderId="1" xfId="0" applyNumberFormat="1" applyFont="1" applyBorder="1"/>
    <xf numFmtId="0" fontId="6" fillId="0" borderId="9" xfId="0" applyNumberFormat="1" applyFont="1" applyBorder="1" applyAlignment="1">
      <alignment vertical="center"/>
    </xf>
    <xf numFmtId="0" fontId="6" fillId="0" borderId="25" xfId="0" applyNumberFormat="1" applyFont="1" applyBorder="1" applyAlignment="1">
      <alignment vertical="center"/>
    </xf>
    <xf numFmtId="0" fontId="6" fillId="0" borderId="1" xfId="0" applyNumberFormat="1" applyFont="1" applyBorder="1" applyAlignment="1">
      <alignment horizontal="center"/>
    </xf>
    <xf numFmtId="0" fontId="6" fillId="0" borderId="14" xfId="0" applyNumberFormat="1" applyFont="1" applyBorder="1" applyAlignment="1">
      <alignment horizontal="center" vertical="center"/>
    </xf>
    <xf numFmtId="0" fontId="6" fillId="0" borderId="12" xfId="0" applyNumberFormat="1" applyFont="1" applyBorder="1" applyAlignment="1">
      <alignment vertical="center"/>
    </xf>
    <xf numFmtId="0" fontId="6" fillId="0" borderId="9" xfId="0" applyNumberFormat="1" applyFont="1" applyBorder="1" applyAlignment="1">
      <alignment horizontal="center" vertical="center"/>
    </xf>
    <xf numFmtId="0" fontId="6" fillId="0" borderId="1" xfId="0" applyNumberFormat="1" applyFont="1" applyBorder="1" applyAlignment="1">
      <alignment horizontal="left" vertical="center" wrapText="1"/>
    </xf>
    <xf numFmtId="0" fontId="6" fillId="0" borderId="0" xfId="0" applyNumberFormat="1" applyFont="1" applyBorder="1"/>
    <xf numFmtId="0" fontId="6" fillId="0" borderId="7" xfId="0" applyNumberFormat="1" applyFont="1" applyBorder="1"/>
    <xf numFmtId="0" fontId="6" fillId="0" borderId="12" xfId="0" applyNumberFormat="1" applyFont="1" applyBorder="1" applyAlignment="1">
      <alignment horizontal="center" vertical="center"/>
    </xf>
    <xf numFmtId="0" fontId="6" fillId="0" borderId="5" xfId="0" applyNumberFormat="1" applyFont="1" applyBorder="1" applyAlignment="1">
      <alignment horizontal="center" vertical="center" wrapText="1"/>
    </xf>
    <xf numFmtId="0" fontId="6" fillId="0" borderId="7" xfId="0" applyNumberFormat="1" applyFont="1" applyBorder="1" applyAlignment="1">
      <alignment horizontal="center"/>
    </xf>
    <xf numFmtId="0" fontId="6" fillId="0" borderId="27" xfId="0" applyNumberFormat="1" applyFont="1" applyBorder="1" applyAlignment="1">
      <alignment horizontal="center" vertical="center"/>
    </xf>
    <xf numFmtId="0" fontId="6" fillId="0" borderId="28" xfId="0" applyNumberFormat="1" applyFont="1" applyBorder="1" applyAlignment="1">
      <alignment horizontal="center" vertical="center"/>
    </xf>
    <xf numFmtId="0" fontId="6" fillId="0" borderId="0" xfId="0" applyNumberFormat="1" applyFont="1" applyAlignment="1">
      <alignment horizontal="center"/>
    </xf>
    <xf numFmtId="0" fontId="6" fillId="0" borderId="28" xfId="0" applyNumberFormat="1" applyFont="1" applyBorder="1" applyAlignment="1">
      <alignment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vertical="center" wrapText="1"/>
    </xf>
    <xf numFmtId="0" fontId="6" fillId="4" borderId="1" xfId="0" applyNumberFormat="1" applyFont="1" applyFill="1" applyBorder="1" applyAlignment="1">
      <alignment vertical="center" wrapText="1"/>
    </xf>
    <xf numFmtId="0" fontId="8" fillId="0" borderId="1" xfId="0" applyNumberFormat="1" applyFont="1" applyBorder="1" applyAlignment="1">
      <alignment horizontal="center" vertical="center" readingOrder="1"/>
    </xf>
    <xf numFmtId="0" fontId="8" fillId="4" borderId="1" xfId="0" applyNumberFormat="1" applyFont="1" applyFill="1" applyBorder="1" applyAlignment="1">
      <alignment horizontal="center" vertical="center"/>
    </xf>
    <xf numFmtId="0" fontId="10" fillId="0" borderId="1" xfId="0" applyNumberFormat="1" applyFont="1" applyBorder="1" applyAlignment="1">
      <alignment vertical="center" wrapText="1"/>
    </xf>
    <xf numFmtId="0" fontId="6" fillId="0" borderId="6" xfId="0" applyFont="1" applyBorder="1" applyAlignment="1">
      <alignment horizontal="center" vertical="center"/>
    </xf>
    <xf numFmtId="0" fontId="6" fillId="0" borderId="1" xfId="0" applyNumberFormat="1" applyFont="1" applyBorder="1" applyAlignment="1">
      <alignment horizontal="left" vertical="center" wrapText="1" readingOrder="1"/>
    </xf>
    <xf numFmtId="165" fontId="10"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1" fontId="10" fillId="2" borderId="1" xfId="0" applyNumberFormat="1" applyFont="1" applyFill="1" applyBorder="1" applyAlignment="1">
      <alignment horizontal="center" vertical="center"/>
    </xf>
    <xf numFmtId="165" fontId="10" fillId="5" borderId="1" xfId="0" applyNumberFormat="1" applyFont="1" applyFill="1" applyBorder="1" applyAlignment="1">
      <alignment horizontal="center" vertical="center"/>
    </xf>
    <xf numFmtId="0" fontId="10" fillId="5" borderId="1" xfId="0" applyFont="1" applyFill="1" applyBorder="1" applyAlignment="1">
      <alignment horizontal="center" vertical="center"/>
    </xf>
    <xf numFmtId="1" fontId="10" fillId="5" borderId="1"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4" fillId="0" borderId="2" xfId="0" applyFont="1" applyBorder="1" applyAlignment="1">
      <alignment vertical="center" wrapText="1"/>
    </xf>
    <xf numFmtId="2" fontId="6" fillId="0" borderId="0" xfId="0" applyNumberFormat="1" applyFont="1" applyBorder="1" applyAlignment="1">
      <alignment horizontal="center"/>
    </xf>
    <xf numFmtId="0" fontId="6" fillId="0" borderId="1" xfId="0" applyNumberFormat="1" applyFont="1" applyBorder="1" applyAlignment="1">
      <alignment horizontal="center" vertical="center"/>
    </xf>
    <xf numFmtId="0" fontId="6" fillId="0" borderId="0" xfId="0" applyFont="1"/>
    <xf numFmtId="1" fontId="6"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1" fontId="8" fillId="6" borderId="1" xfId="0" applyNumberFormat="1" applyFont="1" applyFill="1" applyBorder="1" applyAlignment="1">
      <alignment horizontal="center" vertical="center"/>
    </xf>
    <xf numFmtId="0" fontId="10" fillId="0" borderId="1" xfId="0" applyFont="1" applyBorder="1" applyAlignment="1">
      <alignment vertical="center" wrapText="1"/>
    </xf>
    <xf numFmtId="0" fontId="6" fillId="6" borderId="1" xfId="0" applyNumberFormat="1" applyFont="1" applyFill="1" applyBorder="1" applyAlignment="1">
      <alignment vertical="center" readingOrder="1"/>
    </xf>
    <xf numFmtId="0" fontId="6" fillId="6" borderId="1" xfId="0" applyNumberFormat="1" applyFont="1" applyFill="1" applyBorder="1" applyAlignment="1">
      <alignment horizontal="center" vertical="center" readingOrder="1"/>
    </xf>
    <xf numFmtId="0" fontId="6" fillId="6" borderId="0" xfId="0" applyFont="1" applyFill="1"/>
    <xf numFmtId="0" fontId="6" fillId="0" borderId="1" xfId="0" applyNumberFormat="1" applyFont="1" applyBorder="1" applyAlignment="1">
      <alignment vertical="top" wrapText="1" readingOrder="1"/>
    </xf>
    <xf numFmtId="1" fontId="6" fillId="6" borderId="1" xfId="0" applyNumberFormat="1" applyFont="1" applyFill="1" applyBorder="1" applyAlignment="1">
      <alignment horizontal="center" vertical="center" readingOrder="1"/>
    </xf>
    <xf numFmtId="0" fontId="6" fillId="6" borderId="1"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6" fillId="6" borderId="1" xfId="0" applyNumberFormat="1" applyFont="1" applyFill="1" applyBorder="1" applyAlignment="1">
      <alignment vertical="center"/>
    </xf>
    <xf numFmtId="0" fontId="6" fillId="6" borderId="1" xfId="0" applyNumberFormat="1" applyFont="1" applyFill="1" applyBorder="1" applyAlignment="1">
      <alignment vertical="center" wrapText="1" readingOrder="1"/>
    </xf>
    <xf numFmtId="0" fontId="6" fillId="6" borderId="1" xfId="0" applyNumberFormat="1" applyFont="1" applyFill="1" applyBorder="1" applyAlignment="1">
      <alignment vertical="center" wrapText="1"/>
    </xf>
    <xf numFmtId="0" fontId="6" fillId="6" borderId="1" xfId="0" applyNumberFormat="1" applyFont="1" applyFill="1" applyBorder="1" applyAlignment="1">
      <alignment horizontal="center" vertical="center" wrapText="1"/>
    </xf>
    <xf numFmtId="0" fontId="6" fillId="0" borderId="1" xfId="0" applyFont="1" applyBorder="1" applyAlignment="1">
      <alignment horizontal="center" vertical="center" readingOrder="1"/>
    </xf>
    <xf numFmtId="0" fontId="6" fillId="0" borderId="1" xfId="0" applyNumberFormat="1" applyFont="1" applyBorder="1" applyAlignment="1">
      <alignment horizontal="center" vertical="center"/>
    </xf>
    <xf numFmtId="0" fontId="6" fillId="0" borderId="0" xfId="0" applyFont="1"/>
    <xf numFmtId="0" fontId="6" fillId="0" borderId="0" xfId="0" applyFont="1"/>
    <xf numFmtId="0" fontId="6" fillId="6" borderId="1" xfId="0" applyNumberFormat="1" applyFont="1" applyFill="1" applyBorder="1" applyAlignment="1">
      <alignment horizontal="left" vertical="center"/>
    </xf>
    <xf numFmtId="1" fontId="6" fillId="7" borderId="1" xfId="0" applyNumberFormat="1" applyFont="1" applyFill="1" applyBorder="1" applyAlignment="1">
      <alignment horizontal="center" vertical="center"/>
    </xf>
    <xf numFmtId="0" fontId="6" fillId="0" borderId="0" xfId="0" applyFont="1"/>
    <xf numFmtId="1" fontId="10" fillId="6" borderId="1" xfId="0" applyNumberFormat="1" applyFont="1" applyFill="1" applyBorder="1" applyAlignment="1">
      <alignment horizontal="center" vertical="center"/>
    </xf>
    <xf numFmtId="0" fontId="6" fillId="0" borderId="0" xfId="0" applyFont="1"/>
    <xf numFmtId="1" fontId="6" fillId="4" borderId="1" xfId="0" applyNumberFormat="1" applyFont="1" applyFill="1" applyBorder="1" applyAlignment="1">
      <alignment horizontal="center" vertical="center"/>
    </xf>
    <xf numFmtId="0" fontId="6" fillId="4" borderId="1"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6" fillId="0" borderId="0" xfId="0" applyFont="1"/>
    <xf numFmtId="0"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8" fillId="0" borderId="1" xfId="0" applyNumberFormat="1" applyFont="1" applyBorder="1" applyAlignment="1">
      <alignment horizontal="center" vertical="center" wrapText="1" readingOrder="1"/>
    </xf>
    <xf numFmtId="0" fontId="6" fillId="6" borderId="1" xfId="0" applyNumberFormat="1" applyFont="1" applyFill="1" applyBorder="1" applyAlignment="1">
      <alignment vertical="top" wrapText="1" readingOrder="1"/>
    </xf>
    <xf numFmtId="0" fontId="6" fillId="0" borderId="1" xfId="0" applyFont="1" applyFill="1" applyBorder="1" applyAlignment="1">
      <alignment horizontal="center" vertical="center" wrapText="1"/>
    </xf>
    <xf numFmtId="0" fontId="6" fillId="6" borderId="1" xfId="0" applyFont="1" applyFill="1" applyBorder="1" applyAlignment="1">
      <alignment vertical="top" wrapText="1"/>
    </xf>
    <xf numFmtId="0" fontId="6"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6" fillId="6" borderId="0" xfId="2" applyFont="1" applyFill="1"/>
    <xf numFmtId="1" fontId="6" fillId="0" borderId="0" xfId="0" applyNumberFormat="1" applyFont="1"/>
    <xf numFmtId="0" fontId="6"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vertical="center" wrapText="1"/>
    </xf>
    <xf numFmtId="1" fontId="19" fillId="0" borderId="1" xfId="0" applyNumberFormat="1" applyFont="1" applyBorder="1" applyAlignment="1">
      <alignment horizontal="center" vertical="center"/>
    </xf>
    <xf numFmtId="0" fontId="19" fillId="0" borderId="1" xfId="0" applyFont="1" applyBorder="1" applyAlignment="1">
      <alignment vertical="center"/>
    </xf>
    <xf numFmtId="0" fontId="19" fillId="0" borderId="1" xfId="0" applyFont="1" applyBorder="1" applyAlignment="1">
      <alignment horizontal="left" vertical="center" wrapText="1"/>
    </xf>
    <xf numFmtId="0" fontId="22" fillId="0" borderId="1" xfId="0" applyFont="1" applyBorder="1"/>
    <xf numFmtId="1" fontId="22"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6" borderId="1" xfId="0" applyFont="1" applyFill="1" applyBorder="1"/>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top"/>
    </xf>
    <xf numFmtId="0" fontId="6" fillId="6" borderId="1" xfId="0" applyNumberFormat="1" applyFont="1" applyFill="1" applyBorder="1" applyAlignment="1">
      <alignment vertical="top"/>
    </xf>
    <xf numFmtId="1" fontId="6" fillId="8" borderId="0" xfId="0" applyNumberFormat="1" applyFont="1" applyFill="1" applyAlignment="1">
      <alignment horizontal="center" vertical="center"/>
    </xf>
    <xf numFmtId="1" fontId="8" fillId="4" borderId="1" xfId="0" applyNumberFormat="1" applyFont="1" applyFill="1" applyBorder="1" applyAlignment="1">
      <alignment horizontal="center" vertical="center"/>
    </xf>
    <xf numFmtId="0" fontId="23" fillId="0" borderId="1" xfId="0" applyFont="1" applyBorder="1" applyAlignment="1">
      <alignment horizontal="center" vertical="center"/>
    </xf>
    <xf numFmtId="1" fontId="23" fillId="0" borderId="1" xfId="0" applyNumberFormat="1" applyFont="1" applyBorder="1" applyAlignment="1">
      <alignment horizontal="center" vertical="center"/>
    </xf>
    <xf numFmtId="0" fontId="23" fillId="0" borderId="1" xfId="0" applyFont="1" applyBorder="1" applyAlignment="1">
      <alignment horizontal="left" vertical="center" wrapText="1"/>
    </xf>
    <xf numFmtId="0" fontId="10" fillId="0" borderId="1" xfId="0" applyFont="1" applyBorder="1" applyAlignment="1">
      <alignment vertical="center"/>
    </xf>
    <xf numFmtId="0" fontId="8" fillId="4" borderId="1" xfId="0" applyFont="1" applyFill="1" applyBorder="1" applyAlignment="1">
      <alignment horizontal="center" vertical="center" wrapText="1"/>
    </xf>
    <xf numFmtId="0" fontId="15" fillId="6" borderId="1" xfId="0" applyFont="1" applyFill="1" applyBorder="1" applyAlignment="1">
      <alignment horizontal="center"/>
    </xf>
    <xf numFmtId="0" fontId="6" fillId="6" borderId="1" xfId="0" applyNumberFormat="1" applyFont="1" applyFill="1" applyBorder="1" applyAlignment="1">
      <alignment horizontal="center" vertical="top"/>
    </xf>
    <xf numFmtId="0" fontId="6" fillId="0" borderId="1" xfId="0" applyNumberFormat="1" applyFont="1" applyBorder="1" applyAlignment="1">
      <alignment horizontal="center" vertical="center"/>
    </xf>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6" fillId="0" borderId="1" xfId="0" applyFont="1" applyFill="1" applyBorder="1" applyAlignment="1">
      <alignment horizontal="center" vertical="center" wrapText="1"/>
    </xf>
    <xf numFmtId="1" fontId="6" fillId="0" borderId="7" xfId="0" applyNumberFormat="1" applyFont="1" applyBorder="1" applyAlignment="1">
      <alignment horizontal="center" vertical="center"/>
    </xf>
    <xf numFmtId="1" fontId="11" fillId="4" borderId="1" xfId="0" applyNumberFormat="1" applyFont="1" applyFill="1" applyBorder="1" applyAlignment="1">
      <alignment horizontal="center" vertical="center"/>
    </xf>
    <xf numFmtId="0" fontId="6" fillId="6" borderId="0" xfId="0" applyFont="1" applyFill="1" applyBorder="1"/>
    <xf numFmtId="0" fontId="23" fillId="0" borderId="0" xfId="0" applyFont="1" applyBorder="1" applyAlignment="1">
      <alignment horizontal="left" vertical="center" wrapText="1"/>
    </xf>
    <xf numFmtId="0" fontId="16" fillId="0" borderId="0" xfId="0" applyNumberFormat="1" applyFont="1" applyBorder="1" applyAlignment="1">
      <alignment horizontal="center" vertical="center"/>
    </xf>
    <xf numFmtId="0" fontId="23" fillId="0" borderId="0" xfId="0" applyFont="1" applyBorder="1" applyAlignment="1">
      <alignment horizontal="center" vertical="center"/>
    </xf>
    <xf numFmtId="0" fontId="6" fillId="6"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xf>
    <xf numFmtId="0" fontId="8" fillId="0" borderId="1" xfId="0" applyFont="1" applyFill="1" applyBorder="1" applyAlignment="1">
      <alignment horizontal="center" vertical="center" wrapText="1"/>
    </xf>
    <xf numFmtId="1" fontId="10" fillId="8" borderId="0" xfId="0" applyNumberFormat="1" applyFont="1" applyFill="1" applyAlignment="1">
      <alignment horizontal="center"/>
    </xf>
    <xf numFmtId="0" fontId="6" fillId="0" borderId="0" xfId="0" applyFont="1" applyAlignment="1">
      <alignment horizontal="center"/>
    </xf>
    <xf numFmtId="0" fontId="10" fillId="0" borderId="0" xfId="0" applyFont="1" applyAlignment="1">
      <alignment vertical="center" wrapText="1"/>
    </xf>
    <xf numFmtId="1" fontId="6" fillId="6" borderId="0" xfId="0" applyNumberFormat="1" applyFont="1" applyFill="1" applyAlignment="1">
      <alignment horizontal="center" vertical="center"/>
    </xf>
    <xf numFmtId="0" fontId="10" fillId="0" borderId="1" xfId="0" applyNumberFormat="1" applyFont="1" applyBorder="1" applyAlignment="1">
      <alignment horizontal="left" vertical="center" wrapText="1"/>
    </xf>
    <xf numFmtId="0" fontId="22" fillId="0" borderId="1" xfId="0" applyFont="1" applyBorder="1" applyAlignment="1">
      <alignment horizontal="center" vertical="center"/>
    </xf>
    <xf numFmtId="0" fontId="6" fillId="4" borderId="1" xfId="0" applyFont="1" applyFill="1" applyBorder="1" applyAlignment="1">
      <alignment horizontal="center" vertical="center"/>
    </xf>
    <xf numFmtId="1" fontId="6" fillId="8" borderId="1" xfId="0" applyNumberFormat="1" applyFont="1" applyFill="1" applyBorder="1" applyAlignment="1">
      <alignment horizontal="center" vertical="center"/>
    </xf>
    <xf numFmtId="0" fontId="10" fillId="0" borderId="0" xfId="0" applyFont="1" applyAlignment="1">
      <alignment horizontal="center" vertical="center"/>
    </xf>
    <xf numFmtId="0" fontId="6" fillId="4" borderId="1" xfId="0" applyNumberFormat="1" applyFont="1" applyFill="1" applyBorder="1" applyAlignment="1">
      <alignment horizontal="center" vertical="center" wrapText="1"/>
    </xf>
    <xf numFmtId="0" fontId="6" fillId="6" borderId="1" xfId="0" applyNumberFormat="1" applyFont="1" applyFill="1" applyBorder="1" applyAlignment="1">
      <alignment horizontal="center" vertical="center" wrapText="1" readingOrder="1"/>
    </xf>
    <xf numFmtId="0" fontId="6" fillId="6" borderId="1" xfId="0" applyNumberFormat="1" applyFont="1" applyFill="1" applyBorder="1" applyAlignment="1">
      <alignment horizontal="left" vertical="center" wrapText="1"/>
    </xf>
    <xf numFmtId="1" fontId="6" fillId="6" borderId="1" xfId="0" applyNumberFormat="1" applyFont="1" applyFill="1" applyBorder="1" applyAlignment="1">
      <alignment horizontal="center" vertical="center" wrapText="1"/>
    </xf>
    <xf numFmtId="0" fontId="16" fillId="0" borderId="0" xfId="0" applyFont="1" applyBorder="1" applyAlignment="1">
      <alignment horizontal="center" vertical="center"/>
    </xf>
    <xf numFmtId="0" fontId="10" fillId="0" borderId="1" xfId="0" applyFont="1" applyBorder="1" applyAlignment="1">
      <alignment horizontal="center" vertical="center"/>
    </xf>
    <xf numFmtId="0" fontId="6" fillId="0" borderId="1" xfId="0" applyFont="1" applyBorder="1" applyAlignment="1">
      <alignment horizontal="center" vertical="center" textRotation="90" wrapText="1"/>
    </xf>
    <xf numFmtId="0" fontId="6" fillId="0" borderId="1" xfId="0" applyNumberFormat="1" applyFont="1" applyBorder="1" applyAlignment="1">
      <alignment horizontal="center" vertical="center" textRotation="90" wrapText="1" readingOrder="1"/>
    </xf>
    <xf numFmtId="0" fontId="6" fillId="0" borderId="1" xfId="0" applyNumberFormat="1" applyFont="1" applyBorder="1" applyAlignment="1">
      <alignment horizontal="center" vertical="center" textRotation="90" readingOrder="1"/>
    </xf>
    <xf numFmtId="0" fontId="6" fillId="0" borderId="0" xfId="0" applyFont="1" applyAlignment="1">
      <alignment horizontal="center" vertical="center"/>
    </xf>
    <xf numFmtId="0" fontId="10" fillId="6" borderId="1" xfId="0" applyNumberFormat="1" applyFont="1" applyFill="1" applyBorder="1" applyAlignment="1">
      <alignment horizontal="center" vertical="center"/>
    </xf>
    <xf numFmtId="0" fontId="10" fillId="6" borderId="1" xfId="0" applyNumberFormat="1" applyFont="1" applyFill="1" applyBorder="1" applyAlignment="1">
      <alignment vertical="center"/>
    </xf>
    <xf numFmtId="0" fontId="10" fillId="6" borderId="1" xfId="0" applyNumberFormat="1" applyFont="1" applyFill="1" applyBorder="1" applyAlignment="1">
      <alignment horizontal="left" vertical="center"/>
    </xf>
    <xf numFmtId="0" fontId="10" fillId="6" borderId="1" xfId="0" applyNumberFormat="1" applyFont="1" applyFill="1" applyBorder="1" applyAlignment="1">
      <alignment horizontal="center" vertical="center" wrapText="1"/>
    </xf>
    <xf numFmtId="0" fontId="10" fillId="6" borderId="1" xfId="0" applyNumberFormat="1" applyFont="1" applyFill="1" applyBorder="1" applyAlignment="1">
      <alignment vertical="center" wrapText="1"/>
    </xf>
    <xf numFmtId="0" fontId="10" fillId="0" borderId="1" xfId="0" applyFont="1" applyBorder="1" applyAlignment="1">
      <alignment vertical="top" wrapText="1"/>
    </xf>
    <xf numFmtId="0" fontId="10" fillId="4" borderId="1" xfId="0" applyNumberFormat="1" applyFont="1" applyFill="1" applyBorder="1" applyAlignment="1">
      <alignment horizontal="center" vertical="center"/>
    </xf>
    <xf numFmtId="0" fontId="10" fillId="4" borderId="1" xfId="0" applyNumberFormat="1" applyFont="1" applyFill="1" applyBorder="1" applyAlignment="1">
      <alignment horizontal="center" vertical="center" wrapText="1"/>
    </xf>
    <xf numFmtId="0" fontId="10" fillId="0" borderId="1" xfId="0" applyFont="1" applyBorder="1"/>
    <xf numFmtId="0" fontId="11" fillId="4" borderId="1" xfId="0" applyFont="1" applyFill="1" applyBorder="1" applyAlignment="1">
      <alignment horizontal="center" vertical="center" wrapText="1"/>
    </xf>
    <xf numFmtId="0" fontId="11" fillId="0" borderId="1" xfId="0" applyFont="1" applyBorder="1" applyAlignment="1">
      <alignment horizontal="center" vertical="center"/>
    </xf>
    <xf numFmtId="0" fontId="10" fillId="6" borderId="1" xfId="0" applyFont="1" applyFill="1" applyBorder="1" applyAlignment="1">
      <alignment horizontal="center" vertical="center" wrapText="1"/>
    </xf>
    <xf numFmtId="0" fontId="10" fillId="6" borderId="1" xfId="0" applyFont="1" applyFill="1" applyBorder="1" applyAlignment="1">
      <alignment vertical="center" wrapText="1"/>
    </xf>
    <xf numFmtId="1" fontId="10" fillId="4" borderId="1" xfId="0" applyNumberFormat="1" applyFont="1" applyFill="1" applyBorder="1" applyAlignment="1">
      <alignment horizontal="center" vertical="center"/>
    </xf>
    <xf numFmtId="0" fontId="10" fillId="6" borderId="1" xfId="0" applyFont="1" applyFill="1" applyBorder="1" applyAlignment="1">
      <alignment vertical="top" wrapText="1"/>
    </xf>
    <xf numFmtId="0" fontId="10" fillId="0" borderId="1" xfId="0" applyFont="1" applyBorder="1" applyAlignment="1">
      <alignment vertical="top"/>
    </xf>
    <xf numFmtId="0" fontId="11" fillId="4" borderId="1" xfId="0" applyFont="1" applyFill="1" applyBorder="1" applyAlignment="1">
      <alignment horizontal="center" vertical="center"/>
    </xf>
    <xf numFmtId="0" fontId="10" fillId="6" borderId="1" xfId="0" applyFont="1" applyFill="1" applyBorder="1" applyAlignment="1">
      <alignment horizontal="center" vertical="top" wrapText="1"/>
    </xf>
    <xf numFmtId="0" fontId="10" fillId="0" borderId="1" xfId="0" applyFont="1" applyBorder="1" applyAlignment="1">
      <alignment horizontal="center" vertical="top" wrapText="1"/>
    </xf>
    <xf numFmtId="0" fontId="11" fillId="4" borderId="1" xfId="0" applyFont="1" applyFill="1" applyBorder="1" applyAlignment="1">
      <alignment horizontal="center" vertical="top"/>
    </xf>
    <xf numFmtId="1" fontId="10" fillId="6" borderId="1" xfId="0" applyNumberFormat="1" applyFont="1" applyFill="1" applyBorder="1" applyAlignment="1">
      <alignment horizontal="center"/>
    </xf>
    <xf numFmtId="1" fontId="10" fillId="4" borderId="1" xfId="0" applyNumberFormat="1" applyFont="1" applyFill="1" applyBorder="1" applyAlignment="1">
      <alignment horizontal="center"/>
    </xf>
    <xf numFmtId="0" fontId="11" fillId="0" borderId="0" xfId="0" applyFont="1" applyBorder="1" applyAlignment="1">
      <alignment horizontal="center" vertical="center"/>
    </xf>
    <xf numFmtId="0" fontId="10" fillId="0" borderId="1" xfId="0" applyFont="1" applyBorder="1" applyAlignment="1">
      <alignment vertical="top" textRotation="90"/>
    </xf>
    <xf numFmtId="49" fontId="10" fillId="0" borderId="1" xfId="0" applyNumberFormat="1" applyFont="1" applyBorder="1" applyAlignment="1">
      <alignment vertical="center"/>
    </xf>
    <xf numFmtId="0" fontId="10" fillId="0" borderId="1" xfId="0" applyFont="1" applyBorder="1" applyAlignment="1">
      <alignment vertical="center" textRotation="90"/>
    </xf>
    <xf numFmtId="0" fontId="10" fillId="6" borderId="1" xfId="0" applyFont="1" applyFill="1" applyBorder="1" applyAlignment="1">
      <alignment vertical="center"/>
    </xf>
    <xf numFmtId="1" fontId="10" fillId="2" borderId="1" xfId="0" applyNumberFormat="1" applyFont="1" applyFill="1" applyBorder="1" applyAlignment="1">
      <alignment vertical="center"/>
    </xf>
    <xf numFmtId="1" fontId="10" fillId="6" borderId="1" xfId="0" applyNumberFormat="1" applyFont="1" applyFill="1" applyBorder="1" applyAlignment="1">
      <alignment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xf>
    <xf numFmtId="165" fontId="10" fillId="6" borderId="1" xfId="0" applyNumberFormat="1" applyFont="1" applyFill="1" applyBorder="1" applyAlignment="1">
      <alignment horizontal="center" vertical="center"/>
    </xf>
    <xf numFmtId="0" fontId="10" fillId="6" borderId="1" xfId="0" applyFont="1" applyFill="1" applyBorder="1" applyAlignment="1">
      <alignment horizontal="center" vertical="center"/>
    </xf>
    <xf numFmtId="0" fontId="6" fillId="0" borderId="7" xfId="0" applyNumberFormat="1" applyFont="1" applyBorder="1" applyAlignment="1">
      <alignment horizontal="center" vertical="center"/>
    </xf>
    <xf numFmtId="0" fontId="6" fillId="0" borderId="1" xfId="0" applyNumberFormat="1" applyFont="1" applyBorder="1" applyAlignment="1">
      <alignment horizontal="center" vertical="center" readingOrder="1"/>
    </xf>
    <xf numFmtId="0" fontId="6" fillId="6"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xf>
    <xf numFmtId="0" fontId="6" fillId="0" borderId="1" xfId="0" applyNumberFormat="1" applyFont="1" applyBorder="1" applyAlignment="1">
      <alignment horizontal="center" vertical="center" readingOrder="1"/>
    </xf>
    <xf numFmtId="0" fontId="6" fillId="0" borderId="1" xfId="0" applyFont="1" applyBorder="1" applyAlignment="1">
      <alignment horizontal="center" vertical="center"/>
    </xf>
    <xf numFmtId="0" fontId="6" fillId="6" borderId="0" xfId="0" applyFont="1" applyFill="1" applyBorder="1" applyAlignment="1">
      <alignment vertical="center"/>
    </xf>
    <xf numFmtId="0" fontId="10" fillId="6" borderId="0" xfId="0" applyFont="1" applyFill="1" applyBorder="1" applyAlignment="1">
      <alignment horizontal="center" vertical="center"/>
    </xf>
    <xf numFmtId="1" fontId="6" fillId="6" borderId="0" xfId="0" applyNumberFormat="1" applyFont="1" applyFill="1" applyBorder="1" applyAlignment="1">
      <alignment horizontal="center" vertical="center"/>
    </xf>
    <xf numFmtId="0" fontId="23" fillId="4" borderId="1" xfId="3" applyFont="1" applyFill="1" applyBorder="1" applyAlignment="1">
      <alignment horizontal="left" vertical="center" wrapText="1" indent="1"/>
    </xf>
    <xf numFmtId="0" fontId="23" fillId="0" borderId="1" xfId="3" applyFont="1" applyFill="1" applyBorder="1" applyAlignment="1">
      <alignment horizontal="left" vertical="center" wrapText="1" indent="1"/>
    </xf>
    <xf numFmtId="0" fontId="6" fillId="6" borderId="0" xfId="0" applyFont="1" applyFill="1" applyBorder="1" applyAlignment="1">
      <alignment horizontal="center" vertical="center" textRotation="90" wrapText="1"/>
    </xf>
    <xf numFmtId="1" fontId="6" fillId="6" borderId="0" xfId="0" applyNumberFormat="1" applyFont="1" applyFill="1" applyBorder="1"/>
    <xf numFmtId="0" fontId="6" fillId="8" borderId="1" xfId="0" applyFont="1" applyFill="1" applyBorder="1" applyAlignment="1">
      <alignment horizontal="center" vertical="center"/>
    </xf>
    <xf numFmtId="0" fontId="23" fillId="6" borderId="0" xfId="0" applyFont="1" applyFill="1" applyBorder="1" applyAlignment="1">
      <alignment horizontal="center" vertical="center"/>
    </xf>
    <xf numFmtId="0" fontId="23" fillId="6" borderId="0" xfId="0" applyFont="1" applyFill="1" applyBorder="1" applyAlignment="1">
      <alignment horizontal="center" vertical="center" wrapText="1"/>
    </xf>
    <xf numFmtId="0" fontId="23" fillId="6" borderId="0" xfId="3" applyFont="1" applyFill="1" applyBorder="1" applyAlignment="1">
      <alignment horizontal="left" vertical="center" wrapText="1" indent="1"/>
    </xf>
    <xf numFmtId="3" fontId="23" fillId="6" borderId="0" xfId="3" applyNumberFormat="1" applyFont="1" applyFill="1" applyBorder="1" applyAlignment="1">
      <alignment horizontal="center" vertical="center"/>
    </xf>
    <xf numFmtId="0" fontId="23" fillId="6" borderId="0" xfId="3" applyFont="1" applyFill="1" applyBorder="1" applyAlignment="1">
      <alignment horizontal="center" vertical="center"/>
    </xf>
    <xf numFmtId="0" fontId="6" fillId="4" borderId="1" xfId="0" applyNumberFormat="1" applyFont="1" applyFill="1" applyBorder="1" applyAlignment="1">
      <alignment horizontal="center" vertical="center" readingOrder="1"/>
    </xf>
    <xf numFmtId="0" fontId="6" fillId="4" borderId="1" xfId="0" applyNumberFormat="1" applyFont="1" applyFill="1" applyBorder="1" applyAlignment="1">
      <alignment horizontal="center" vertical="center" wrapText="1" readingOrder="1"/>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27" fillId="6" borderId="0" xfId="0" applyFont="1" applyFill="1" applyBorder="1" applyAlignment="1">
      <alignment horizontal="center" vertical="center"/>
    </xf>
    <xf numFmtId="1" fontId="6" fillId="4" borderId="1" xfId="0" applyNumberFormat="1" applyFont="1" applyFill="1" applyBorder="1" applyAlignment="1">
      <alignment horizontal="center"/>
    </xf>
    <xf numFmtId="0" fontId="6" fillId="8" borderId="1" xfId="0" applyFont="1" applyFill="1" applyBorder="1" applyAlignment="1">
      <alignment horizontal="center"/>
    </xf>
    <xf numFmtId="1" fontId="6" fillId="8" borderId="1" xfId="0" applyNumberFormat="1" applyFont="1" applyFill="1" applyBorder="1" applyAlignment="1">
      <alignment horizontal="center" vertical="center" readingOrder="1"/>
    </xf>
    <xf numFmtId="0" fontId="6" fillId="8" borderId="1" xfId="0" applyNumberFormat="1" applyFont="1" applyFill="1" applyBorder="1" applyAlignment="1">
      <alignment horizontal="center" vertical="center" readingOrder="1"/>
    </xf>
    <xf numFmtId="1" fontId="8" fillId="8" borderId="1" xfId="0" applyNumberFormat="1" applyFont="1" applyFill="1" applyBorder="1" applyAlignment="1">
      <alignment horizontal="center" vertical="center" readingOrder="1"/>
    </xf>
    <xf numFmtId="0" fontId="6" fillId="0" borderId="0" xfId="0" applyNumberFormat="1" applyFont="1" applyAlignment="1">
      <alignment wrapText="1"/>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10" fillId="6" borderId="1" xfId="0" applyFont="1" applyFill="1" applyBorder="1" applyAlignment="1">
      <alignment horizontal="center" wrapText="1"/>
    </xf>
    <xf numFmtId="0" fontId="10" fillId="6" borderId="1" xfId="0" applyFont="1" applyFill="1" applyBorder="1" applyAlignment="1">
      <alignment horizontal="center" vertical="center"/>
    </xf>
    <xf numFmtId="0" fontId="10" fillId="6" borderId="1" xfId="0" applyFont="1" applyFill="1" applyBorder="1" applyAlignment="1">
      <alignment horizontal="center"/>
    </xf>
    <xf numFmtId="0" fontId="10" fillId="6" borderId="1" xfId="0" applyFont="1" applyFill="1" applyBorder="1"/>
    <xf numFmtId="1" fontId="11" fillId="6" borderId="1" xfId="0" applyNumberFormat="1" applyFont="1" applyFill="1" applyBorder="1" applyAlignment="1">
      <alignment horizontal="center" vertical="center"/>
    </xf>
    <xf numFmtId="2" fontId="10" fillId="6" borderId="1" xfId="0" applyNumberFormat="1" applyFont="1" applyFill="1" applyBorder="1" applyAlignment="1">
      <alignment horizontal="center" vertical="center"/>
    </xf>
    <xf numFmtId="0" fontId="10" fillId="6" borderId="1" xfId="0" applyFont="1" applyFill="1" applyBorder="1" applyAlignment="1">
      <alignment horizontal="left" vertical="center" wrapText="1"/>
    </xf>
    <xf numFmtId="0" fontId="10" fillId="6" borderId="1" xfId="0" applyNumberFormat="1" applyFont="1" applyFill="1" applyBorder="1"/>
    <xf numFmtId="1" fontId="11" fillId="6" borderId="1" xfId="0" applyNumberFormat="1" applyFont="1" applyFill="1" applyBorder="1" applyAlignment="1">
      <alignment horizontal="center"/>
    </xf>
    <xf numFmtId="0" fontId="10" fillId="6" borderId="1" xfId="0" applyFont="1" applyFill="1" applyBorder="1" applyAlignment="1">
      <alignment wrapText="1"/>
    </xf>
    <xf numFmtId="9" fontId="10" fillId="6" borderId="1" xfId="0" applyNumberFormat="1" applyFont="1" applyFill="1" applyBorder="1" applyAlignment="1">
      <alignment horizontal="center" vertical="center"/>
    </xf>
    <xf numFmtId="0" fontId="23" fillId="6" borderId="1" xfId="0" applyNumberFormat="1" applyFont="1" applyFill="1" applyBorder="1" applyAlignment="1">
      <alignment horizontal="center" vertical="center"/>
    </xf>
    <xf numFmtId="0" fontId="10" fillId="6" borderId="1" xfId="0" applyNumberFormat="1" applyFont="1" applyFill="1" applyBorder="1" applyAlignment="1">
      <alignment horizontal="left" vertical="center" wrapText="1"/>
    </xf>
    <xf numFmtId="1" fontId="10" fillId="8" borderId="0" xfId="0" applyNumberFormat="1" applyFont="1" applyFill="1" applyAlignment="1">
      <alignment horizontal="center" vertical="center"/>
    </xf>
    <xf numFmtId="1" fontId="10" fillId="6" borderId="0" xfId="0" applyNumberFormat="1" applyFont="1" applyFill="1" applyAlignment="1">
      <alignment horizontal="center" vertical="center"/>
    </xf>
    <xf numFmtId="0" fontId="23" fillId="6" borderId="1" xfId="0" applyNumberFormat="1" applyFont="1" applyFill="1" applyBorder="1" applyAlignment="1">
      <alignment horizontal="center" vertical="top"/>
    </xf>
    <xf numFmtId="0" fontId="10" fillId="4" borderId="1" xfId="0" applyFont="1" applyFill="1" applyBorder="1" applyAlignment="1">
      <alignment horizontal="center" vertical="top" wrapText="1"/>
    </xf>
    <xf numFmtId="0" fontId="10" fillId="6" borderId="1" xfId="0" applyNumberFormat="1" applyFont="1" applyFill="1" applyBorder="1" applyAlignment="1">
      <alignment vertical="top" wrapText="1"/>
    </xf>
    <xf numFmtId="0" fontId="11" fillId="4" borderId="1" xfId="0" applyFont="1" applyFill="1" applyBorder="1" applyAlignment="1">
      <alignment horizontal="center" vertical="top" wrapText="1"/>
    </xf>
    <xf numFmtId="0" fontId="10" fillId="0" borderId="1" xfId="0" applyFont="1" applyBorder="1" applyAlignment="1">
      <alignment wrapText="1"/>
    </xf>
    <xf numFmtId="0" fontId="10" fillId="0" borderId="1" xfId="0" applyFont="1" applyBorder="1" applyAlignment="1">
      <alignment horizontal="left" vertical="center"/>
    </xf>
    <xf numFmtId="0" fontId="10" fillId="0" borderId="1" xfId="0" applyNumberFormat="1" applyFont="1" applyFill="1" applyBorder="1" applyAlignment="1">
      <alignment horizontal="center" vertical="center"/>
    </xf>
    <xf numFmtId="2" fontId="10" fillId="4" borderId="1" xfId="0" applyNumberFormat="1" applyFont="1" applyFill="1" applyBorder="1" applyAlignment="1">
      <alignment horizontal="center" vertical="center"/>
    </xf>
    <xf numFmtId="1" fontId="10" fillId="6" borderId="0" xfId="0" applyNumberFormat="1" applyFont="1" applyFill="1" applyAlignment="1">
      <alignment horizontal="center"/>
    </xf>
    <xf numFmtId="0" fontId="6" fillId="0" borderId="1" xfId="0" applyNumberFormat="1" applyFont="1" applyBorder="1" applyAlignment="1">
      <alignment horizontal="center" vertical="center" readingOrder="1"/>
    </xf>
    <xf numFmtId="0" fontId="10" fillId="6" borderId="5" xfId="0" applyFont="1" applyFill="1" applyBorder="1" applyAlignment="1">
      <alignment horizontal="center" vertical="center"/>
    </xf>
    <xf numFmtId="0" fontId="10" fillId="6" borderId="5" xfId="0" applyNumberFormat="1" applyFont="1" applyFill="1" applyBorder="1" applyAlignment="1">
      <alignment horizontal="center" vertical="center"/>
    </xf>
    <xf numFmtId="1" fontId="10" fillId="6" borderId="5" xfId="0" applyNumberFormat="1" applyFont="1" applyFill="1" applyBorder="1" applyAlignment="1">
      <alignment horizontal="center" vertical="center"/>
    </xf>
    <xf numFmtId="2" fontId="16" fillId="6" borderId="0" xfId="0" applyNumberFormat="1" applyFont="1" applyFill="1" applyBorder="1" applyAlignment="1">
      <alignment horizontal="center" vertical="center"/>
    </xf>
    <xf numFmtId="0" fontId="16" fillId="6" borderId="0" xfId="0" applyNumberFormat="1" applyFont="1" applyFill="1" applyBorder="1" applyAlignment="1">
      <alignment horizontal="center" vertical="center"/>
    </xf>
    <xf numFmtId="1" fontId="16" fillId="6" borderId="0" xfId="0" applyNumberFormat="1" applyFont="1" applyFill="1" applyBorder="1" applyAlignment="1">
      <alignment horizontal="center" vertical="center"/>
    </xf>
    <xf numFmtId="1" fontId="11" fillId="4" borderId="1" xfId="0" applyNumberFormat="1" applyFont="1" applyFill="1" applyBorder="1" applyAlignment="1">
      <alignment horizontal="center"/>
    </xf>
    <xf numFmtId="0" fontId="6" fillId="0" borderId="8" xfId="0" applyNumberFormat="1" applyFont="1" applyBorder="1" applyAlignment="1">
      <alignment horizontal="center" vertical="center" wrapText="1" readingOrder="1"/>
    </xf>
    <xf numFmtId="0" fontId="6" fillId="6" borderId="5" xfId="0" applyNumberFormat="1" applyFont="1" applyFill="1" applyBorder="1" applyAlignment="1">
      <alignment vertical="center"/>
    </xf>
    <xf numFmtId="0" fontId="6" fillId="6" borderId="5" xfId="0" applyNumberFormat="1" applyFont="1" applyFill="1" applyBorder="1" applyAlignment="1">
      <alignment vertical="center" wrapText="1"/>
    </xf>
    <xf numFmtId="0" fontId="10" fillId="6" borderId="1" xfId="0" applyFont="1" applyFill="1" applyBorder="1" applyAlignment="1">
      <alignment horizontal="center" vertical="top"/>
    </xf>
    <xf numFmtId="9" fontId="10" fillId="6" borderId="1" xfId="0" applyNumberFormat="1" applyFont="1" applyFill="1" applyBorder="1" applyAlignment="1">
      <alignment horizontal="center" vertical="top"/>
    </xf>
    <xf numFmtId="0" fontId="6" fillId="0" borderId="0" xfId="0" applyNumberFormat="1" applyFont="1" applyBorder="1" applyAlignment="1">
      <alignment horizontal="center" vertical="center"/>
    </xf>
    <xf numFmtId="0" fontId="10" fillId="6" borderId="1" xfId="0" applyFont="1" applyFill="1" applyBorder="1" applyAlignment="1">
      <alignment horizontal="center" vertical="center"/>
    </xf>
    <xf numFmtId="0" fontId="1" fillId="0" borderId="1" xfId="0" applyNumberFormat="1" applyFont="1" applyBorder="1" applyAlignment="1">
      <alignment horizontal="center" vertical="center"/>
    </xf>
    <xf numFmtId="0" fontId="1" fillId="6" borderId="1" xfId="0" applyNumberFormat="1" applyFont="1" applyFill="1" applyBorder="1" applyAlignment="1">
      <alignment horizontal="center" vertical="center"/>
    </xf>
    <xf numFmtId="1" fontId="1" fillId="6" borderId="1" xfId="0" applyNumberFormat="1" applyFont="1" applyFill="1" applyBorder="1" applyAlignment="1">
      <alignment horizontal="center" vertical="center"/>
    </xf>
    <xf numFmtId="0" fontId="28" fillId="0" borderId="0" xfId="0" applyNumberFormat="1" applyFont="1"/>
    <xf numFmtId="1" fontId="6" fillId="0" borderId="0" xfId="0" applyNumberFormat="1" applyFont="1" applyAlignment="1">
      <alignment horizontal="right"/>
    </xf>
    <xf numFmtId="1" fontId="10" fillId="7" borderId="1"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NumberFormat="1" applyFont="1" applyBorder="1" applyAlignment="1">
      <alignment horizontal="center" vertical="center" readingOrder="1"/>
    </xf>
    <xf numFmtId="0" fontId="10" fillId="0" borderId="1" xfId="0" applyFont="1" applyBorder="1" applyAlignment="1">
      <alignment horizontal="center" vertical="center"/>
    </xf>
    <xf numFmtId="0" fontId="6" fillId="4" borderId="1" xfId="0" applyFont="1" applyFill="1" applyBorder="1" applyAlignment="1">
      <alignment horizontal="center" vertical="center"/>
    </xf>
    <xf numFmtId="0" fontId="10" fillId="6" borderId="1" xfId="0" applyFont="1" applyFill="1" applyBorder="1" applyAlignment="1">
      <alignment horizontal="center" vertical="center"/>
    </xf>
    <xf numFmtId="0" fontId="6" fillId="0" borderId="1" xfId="0" applyNumberFormat="1" applyFont="1" applyBorder="1" applyAlignment="1">
      <alignment horizontal="center" vertical="center" readingOrder="1"/>
    </xf>
    <xf numFmtId="0" fontId="6" fillId="0" borderId="1" xfId="0" applyFont="1" applyBorder="1" applyAlignment="1">
      <alignment horizontal="center" vertical="center"/>
    </xf>
    <xf numFmtId="0" fontId="6" fillId="0" borderId="0" xfId="0" applyNumberFormat="1" applyFont="1" applyBorder="1" applyAlignment="1">
      <alignment horizontal="center" vertical="center"/>
    </xf>
    <xf numFmtId="0" fontId="10" fillId="0" borderId="0" xfId="0" applyFont="1" applyBorder="1"/>
    <xf numFmtId="1"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0" fontId="6" fillId="6" borderId="7" xfId="0" applyNumberFormat="1" applyFont="1" applyFill="1" applyBorder="1" applyAlignment="1">
      <alignment horizontal="left" vertical="center" wrapText="1"/>
    </xf>
    <xf numFmtId="0" fontId="6" fillId="0" borderId="1" xfId="0" applyFont="1" applyBorder="1" applyAlignment="1"/>
    <xf numFmtId="1" fontId="21" fillId="6" borderId="1" xfId="0" applyNumberFormat="1" applyFont="1" applyFill="1" applyBorder="1" applyAlignment="1">
      <alignment horizontal="center" vertical="center"/>
    </xf>
    <xf numFmtId="0" fontId="10" fillId="0" borderId="0" xfId="0" applyNumberFormat="1" applyFont="1"/>
    <xf numFmtId="0" fontId="12" fillId="0" borderId="1" xfId="0" applyNumberFormat="1" applyFont="1" applyBorder="1" applyAlignment="1">
      <alignment vertical="center" wrapText="1"/>
    </xf>
    <xf numFmtId="0" fontId="10" fillId="0" borderId="1" xfId="0" applyNumberFormat="1" applyFont="1" applyBorder="1" applyAlignment="1">
      <alignment horizontal="center" vertical="center" wrapText="1"/>
    </xf>
    <xf numFmtId="0" fontId="10" fillId="0" borderId="1" xfId="0" applyNumberFormat="1" applyFont="1" applyBorder="1" applyAlignment="1">
      <alignment vertical="center" textRotation="90" wrapText="1"/>
    </xf>
    <xf numFmtId="0" fontId="10" fillId="0" borderId="1" xfId="0" applyNumberFormat="1" applyFont="1" applyBorder="1" applyAlignment="1">
      <alignment horizontal="center" vertical="center" textRotation="90"/>
    </xf>
    <xf numFmtId="0" fontId="10" fillId="0" borderId="1" xfId="0" applyNumberFormat="1" applyFont="1" applyBorder="1" applyAlignment="1">
      <alignment vertical="center" textRotation="90"/>
    </xf>
    <xf numFmtId="0" fontId="10" fillId="0" borderId="1" xfId="0" applyNumberFormat="1" applyFont="1" applyBorder="1"/>
    <xf numFmtId="0" fontId="10" fillId="0" borderId="1" xfId="0" applyNumberFormat="1" applyFont="1" applyBorder="1" applyAlignment="1">
      <alignment horizontal="center"/>
    </xf>
    <xf numFmtId="0" fontId="11" fillId="4" borderId="1" xfId="0" applyNumberFormat="1" applyFont="1" applyFill="1" applyBorder="1" applyAlignment="1">
      <alignment horizontal="center" vertical="center"/>
    </xf>
    <xf numFmtId="0" fontId="10" fillId="0" borderId="0" xfId="0" applyNumberFormat="1" applyFont="1" applyAlignment="1">
      <alignment shrinkToFit="1"/>
    </xf>
    <xf numFmtId="0" fontId="11" fillId="4" borderId="1" xfId="0" applyNumberFormat="1" applyFont="1" applyFill="1" applyBorder="1" applyAlignment="1">
      <alignment horizontal="center" vertical="center" wrapText="1"/>
    </xf>
    <xf numFmtId="0" fontId="24" fillId="4" borderId="1" xfId="0" applyNumberFormat="1" applyFont="1" applyFill="1" applyBorder="1" applyAlignment="1">
      <alignment vertical="center" wrapText="1"/>
    </xf>
    <xf numFmtId="0" fontId="11" fillId="0" borderId="1" xfId="0" applyNumberFormat="1" applyFont="1" applyBorder="1" applyAlignment="1">
      <alignment horizontal="center" vertical="center"/>
    </xf>
    <xf numFmtId="0" fontId="11" fillId="6" borderId="1" xfId="0" applyNumberFormat="1" applyFont="1" applyFill="1" applyBorder="1" applyAlignment="1">
      <alignment horizontal="center" vertical="center"/>
    </xf>
    <xf numFmtId="0" fontId="1" fillId="6" borderId="1" xfId="0" applyNumberFormat="1" applyFont="1" applyFill="1" applyBorder="1" applyAlignment="1">
      <alignment horizontal="center" vertical="center" wrapText="1"/>
    </xf>
    <xf numFmtId="0" fontId="10" fillId="0" borderId="0" xfId="0" applyFont="1" applyAlignment="1">
      <alignment horizontal="left" vertical="center" wrapText="1"/>
    </xf>
    <xf numFmtId="0" fontId="10" fillId="0" borderId="1" xfId="0" applyFont="1" applyBorder="1" applyAlignment="1">
      <alignment horizontal="center" vertical="top"/>
    </xf>
    <xf numFmtId="0" fontId="24" fillId="4" borderId="1" xfId="0" applyNumberFormat="1" applyFont="1" applyFill="1" applyBorder="1" applyAlignment="1">
      <alignment horizontal="center" vertical="center" wrapText="1"/>
    </xf>
    <xf numFmtId="0" fontId="10" fillId="0" borderId="0" xfId="0" applyNumberFormat="1" applyFont="1" applyBorder="1"/>
    <xf numFmtId="0" fontId="10" fillId="0" borderId="0" xfId="0" applyNumberFormat="1" applyFont="1" applyBorder="1" applyAlignment="1">
      <alignment horizontal="center" vertical="center"/>
    </xf>
    <xf numFmtId="0" fontId="10" fillId="0" borderId="0" xfId="0" applyNumberFormat="1" applyFont="1" applyBorder="1" applyAlignment="1">
      <alignment horizontal="center" vertical="top" wrapText="1"/>
    </xf>
    <xf numFmtId="0" fontId="10" fillId="0" borderId="0" xfId="0" applyNumberFormat="1" applyFont="1" applyBorder="1" applyAlignment="1">
      <alignment vertical="top"/>
    </xf>
    <xf numFmtId="0" fontId="10" fillId="0" borderId="0" xfId="0" applyNumberFormat="1" applyFont="1" applyBorder="1" applyAlignment="1">
      <alignment horizontal="left" vertical="center"/>
    </xf>
    <xf numFmtId="0" fontId="10" fillId="0" borderId="0" xfId="0" applyNumberFormat="1" applyFont="1" applyBorder="1" applyAlignment="1">
      <alignment horizontal="left" vertical="center" wrapText="1"/>
    </xf>
    <xf numFmtId="0" fontId="10" fillId="0" borderId="0" xfId="0" applyNumberFormat="1" applyFont="1" applyBorder="1" applyAlignment="1">
      <alignment horizontal="center" vertical="center" wrapText="1"/>
    </xf>
    <xf numFmtId="0" fontId="10" fillId="0" borderId="0" xfId="0" applyNumberFormat="1" applyFont="1" applyBorder="1" applyAlignment="1">
      <alignment vertical="center" wrapText="1"/>
    </xf>
    <xf numFmtId="0" fontId="10" fillId="0" borderId="0" xfId="0" applyNumberFormat="1" applyFont="1" applyBorder="1" applyAlignment="1">
      <alignment vertical="center"/>
    </xf>
    <xf numFmtId="0" fontId="10" fillId="0" borderId="14" xfId="0" applyNumberFormat="1" applyFont="1" applyBorder="1" applyAlignment="1">
      <alignment horizontal="center" vertical="center"/>
    </xf>
    <xf numFmtId="0" fontId="10" fillId="0" borderId="0" xfId="0" applyNumberFormat="1" applyFont="1" applyAlignment="1">
      <alignment vertical="center"/>
    </xf>
    <xf numFmtId="0" fontId="10" fillId="0" borderId="10" xfId="0" applyNumberFormat="1" applyFont="1" applyBorder="1" applyAlignment="1">
      <alignment horizontal="center" vertical="center"/>
    </xf>
    <xf numFmtId="0" fontId="10" fillId="0" borderId="10" xfId="0" applyNumberFormat="1" applyFont="1" applyBorder="1" applyAlignment="1">
      <alignment vertical="center"/>
    </xf>
    <xf numFmtId="0" fontId="10" fillId="0" borderId="6" xfId="0" applyNumberFormat="1" applyFont="1" applyBorder="1" applyAlignment="1">
      <alignment horizontal="center" vertical="center"/>
    </xf>
    <xf numFmtId="0" fontId="10" fillId="0" borderId="15" xfId="0" applyNumberFormat="1" applyFont="1" applyBorder="1" applyAlignment="1">
      <alignment horizontal="center" vertical="center" wrapText="1"/>
    </xf>
    <xf numFmtId="0" fontId="10" fillId="0" borderId="15" xfId="0" applyNumberFormat="1" applyFont="1" applyBorder="1" applyAlignment="1">
      <alignment horizontal="left" vertical="center" wrapText="1"/>
    </xf>
    <xf numFmtId="0" fontId="10" fillId="0" borderId="8" xfId="0" applyNumberFormat="1" applyFont="1" applyBorder="1" applyAlignment="1">
      <alignment vertical="center"/>
    </xf>
    <xf numFmtId="0" fontId="10" fillId="0" borderId="15" xfId="0" applyNumberFormat="1" applyFont="1" applyBorder="1" applyAlignment="1">
      <alignment vertical="center"/>
    </xf>
    <xf numFmtId="0" fontId="10" fillId="0" borderId="9" xfId="0" applyNumberFormat="1" applyFont="1" applyBorder="1" applyAlignment="1">
      <alignment horizontal="center" vertical="center"/>
    </xf>
    <xf numFmtId="0" fontId="10" fillId="0" borderId="9" xfId="0" applyNumberFormat="1" applyFont="1" applyBorder="1" applyAlignment="1">
      <alignment vertical="center" wrapText="1"/>
    </xf>
    <xf numFmtId="0" fontId="10" fillId="0" borderId="25"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wrapText="1"/>
    </xf>
    <xf numFmtId="0" fontId="10" fillId="0" borderId="5" xfId="0" applyNumberFormat="1" applyFont="1" applyBorder="1" applyAlignment="1">
      <alignment vertical="center"/>
    </xf>
    <xf numFmtId="0" fontId="10" fillId="0" borderId="9" xfId="0" applyNumberFormat="1" applyFont="1" applyBorder="1" applyAlignment="1">
      <alignment vertical="center"/>
    </xf>
    <xf numFmtId="0" fontId="10" fillId="0" borderId="27" xfId="0" applyNumberFormat="1" applyFont="1" applyBorder="1" applyAlignment="1">
      <alignment horizontal="center" vertical="center"/>
    </xf>
    <xf numFmtId="0" fontId="10" fillId="0" borderId="5" xfId="0" applyNumberFormat="1" applyFont="1" applyBorder="1" applyAlignment="1">
      <alignment horizontal="center" vertical="center" wrapText="1"/>
    </xf>
    <xf numFmtId="0" fontId="10" fillId="0" borderId="7" xfId="0" applyNumberFormat="1" applyFont="1" applyBorder="1" applyAlignment="1">
      <alignment vertical="center" wrapText="1"/>
    </xf>
    <xf numFmtId="0" fontId="10" fillId="0" borderId="1" xfId="0" applyFont="1" applyBorder="1" applyAlignment="1">
      <alignment horizontal="center" wrapText="1"/>
    </xf>
    <xf numFmtId="0" fontId="8" fillId="4" borderId="1" xfId="0" applyNumberFormat="1" applyFont="1" applyFill="1" applyBorder="1" applyAlignment="1">
      <alignment horizontal="center" vertical="center" wrapText="1" readingOrder="1"/>
    </xf>
    <xf numFmtId="0" fontId="6" fillId="0" borderId="1" xfId="0" applyNumberFormat="1" applyFont="1" applyBorder="1" applyAlignment="1">
      <alignment horizontal="center" vertical="center" readingOrder="1"/>
    </xf>
    <xf numFmtId="0" fontId="10" fillId="0" borderId="1" xfId="0" applyFont="1" applyBorder="1" applyAlignment="1">
      <alignment horizontal="center" vertical="center"/>
    </xf>
    <xf numFmtId="0" fontId="6" fillId="6" borderId="1" xfId="0" applyFont="1" applyFill="1" applyBorder="1" applyAlignment="1">
      <alignment horizontal="center" vertical="center"/>
    </xf>
    <xf numFmtId="0" fontId="6" fillId="4"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6" fillId="6" borderId="1" xfId="0" applyNumberFormat="1" applyFont="1" applyFill="1" applyBorder="1" applyAlignment="1">
      <alignment horizontal="center" vertical="top" wrapText="1"/>
    </xf>
    <xf numFmtId="0" fontId="8" fillId="4" borderId="1" xfId="0" applyNumberFormat="1" applyFont="1" applyFill="1" applyBorder="1" applyAlignment="1">
      <alignment horizontal="center" vertical="center" wrapText="1"/>
    </xf>
    <xf numFmtId="0" fontId="6" fillId="6" borderId="1" xfId="0" applyNumberFormat="1" applyFont="1" applyFill="1" applyBorder="1" applyAlignment="1">
      <alignment horizontal="left" vertical="top" wrapText="1"/>
    </xf>
    <xf numFmtId="0" fontId="6" fillId="6" borderId="7" xfId="0" applyNumberFormat="1" applyFont="1" applyFill="1" applyBorder="1" applyAlignment="1">
      <alignment horizontal="center" vertical="center"/>
    </xf>
    <xf numFmtId="0" fontId="6" fillId="6" borderId="5" xfId="0" applyNumberFormat="1"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1" xfId="0" applyFont="1" applyFill="1" applyBorder="1" applyAlignment="1">
      <alignment horizontal="center" vertical="center" wrapText="1"/>
    </xf>
    <xf numFmtId="0" fontId="10" fillId="6" borderId="1" xfId="0" applyFont="1" applyFill="1" applyBorder="1" applyAlignment="1">
      <alignment horizontal="left" vertical="center"/>
    </xf>
    <xf numFmtId="9" fontId="6" fillId="6" borderId="1" xfId="0" applyNumberFormat="1" applyFont="1" applyFill="1" applyBorder="1" applyAlignment="1">
      <alignment horizontal="center" vertical="center"/>
    </xf>
    <xf numFmtId="1" fontId="6" fillId="0" borderId="1" xfId="0" applyNumberFormat="1" applyFont="1" applyBorder="1" applyAlignment="1"/>
    <xf numFmtId="1" fontId="6" fillId="0" borderId="1" xfId="0" applyNumberFormat="1" applyFont="1" applyBorder="1" applyAlignment="1">
      <alignment horizontal="center" vertical="center" readingOrder="1"/>
    </xf>
    <xf numFmtId="0" fontId="10" fillId="6" borderId="0" xfId="0" applyFont="1" applyFill="1" applyBorder="1" applyAlignment="1">
      <alignment horizontal="center" vertical="center" wrapText="1"/>
    </xf>
    <xf numFmtId="0" fontId="6" fillId="0" borderId="0" xfId="0" applyFont="1" applyBorder="1"/>
    <xf numFmtId="0" fontId="10" fillId="0" borderId="1" xfId="0" applyNumberFormat="1" applyFont="1" applyBorder="1" applyAlignment="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6" fillId="0" borderId="0" xfId="0" applyFont="1" applyBorder="1" applyAlignment="1">
      <alignment horizontal="center"/>
    </xf>
    <xf numFmtId="0" fontId="6" fillId="6" borderId="1" xfId="0" applyFont="1" applyFill="1" applyBorder="1" applyAlignment="1">
      <alignment horizontal="center" vertical="center"/>
    </xf>
    <xf numFmtId="0" fontId="6" fillId="0" borderId="1" xfId="0" applyFont="1" applyBorder="1" applyAlignment="1">
      <alignment horizontal="center"/>
    </xf>
    <xf numFmtId="0" fontId="6" fillId="0" borderId="0" xfId="0" applyFont="1" applyBorder="1"/>
    <xf numFmtId="0" fontId="8" fillId="6" borderId="1" xfId="0" applyFont="1" applyFill="1" applyBorder="1" applyAlignment="1">
      <alignment horizontal="center" vertical="center" wrapText="1"/>
    </xf>
    <xf numFmtId="1" fontId="19" fillId="4" borderId="1" xfId="0" applyNumberFormat="1" applyFont="1" applyFill="1" applyBorder="1" applyAlignment="1">
      <alignment horizontal="center" vertical="center"/>
    </xf>
    <xf numFmtId="1" fontId="30" fillId="4" borderId="1" xfId="0" applyNumberFormat="1" applyFont="1" applyFill="1" applyBorder="1" applyAlignment="1">
      <alignment horizontal="center" vertical="center"/>
    </xf>
    <xf numFmtId="0" fontId="6" fillId="0" borderId="7" xfId="0" applyFont="1" applyBorder="1"/>
    <xf numFmtId="0" fontId="8" fillId="4" borderId="7" xfId="0" applyFont="1" applyFill="1" applyBorder="1" applyAlignment="1">
      <alignment horizontal="center" vertical="center" wrapText="1"/>
    </xf>
    <xf numFmtId="0" fontId="6" fillId="6" borderId="7" xfId="0" applyNumberFormat="1" applyFont="1" applyFill="1" applyBorder="1" applyAlignment="1">
      <alignment vertical="center" wrapText="1"/>
    </xf>
    <xf numFmtId="1" fontId="8" fillId="4" borderId="7" xfId="0" applyNumberFormat="1" applyFont="1" applyFill="1" applyBorder="1" applyAlignment="1">
      <alignment horizontal="center" vertical="center"/>
    </xf>
    <xf numFmtId="0" fontId="10" fillId="0" borderId="1" xfId="0" applyNumberFormat="1" applyFont="1" applyBorder="1" applyAlignment="1">
      <alignment horizontal="center" vertical="center"/>
    </xf>
    <xf numFmtId="0" fontId="6" fillId="0" borderId="1" xfId="0" applyNumberFormat="1" applyFont="1" applyBorder="1" applyAlignment="1">
      <alignment horizontal="center" vertical="center" readingOrder="1"/>
    </xf>
    <xf numFmtId="0" fontId="10" fillId="6" borderId="1" xfId="0" applyFont="1" applyFill="1" applyBorder="1" applyAlignment="1">
      <alignment horizontal="center" vertical="center"/>
    </xf>
    <xf numFmtId="0" fontId="6" fillId="0" borderId="1" xfId="0" applyFont="1" applyBorder="1" applyAlignment="1">
      <alignment horizontal="center" wrapText="1"/>
    </xf>
    <xf numFmtId="1" fontId="8" fillId="0" borderId="1" xfId="0" applyNumberFormat="1" applyFont="1" applyBorder="1" applyAlignment="1">
      <alignment horizontal="center"/>
    </xf>
    <xf numFmtId="0" fontId="8" fillId="6" borderId="0" xfId="0" applyFont="1" applyFill="1" applyBorder="1"/>
    <xf numFmtId="0" fontId="6" fillId="6" borderId="8" xfId="0" applyFont="1" applyFill="1" applyBorder="1" applyAlignment="1">
      <alignment vertical="center"/>
    </xf>
    <xf numFmtId="0" fontId="6" fillId="6" borderId="2" xfId="0" applyFont="1" applyFill="1" applyBorder="1" applyAlignment="1">
      <alignment vertical="center"/>
    </xf>
    <xf numFmtId="0" fontId="6" fillId="6" borderId="0" xfId="0" applyFont="1" applyFill="1" applyAlignment="1">
      <alignment vertical="center"/>
    </xf>
    <xf numFmtId="0" fontId="21" fillId="6" borderId="1" xfId="0" applyFont="1" applyFill="1" applyBorder="1"/>
    <xf numFmtId="0" fontId="31" fillId="6" borderId="0" xfId="0" applyFont="1" applyFill="1"/>
    <xf numFmtId="0" fontId="32" fillId="6" borderId="1" xfId="0" applyFont="1" applyFill="1" applyBorder="1" applyAlignment="1">
      <alignment horizontal="center" vertical="center"/>
    </xf>
    <xf numFmtId="0" fontId="19" fillId="6" borderId="1" xfId="0" applyFont="1" applyFill="1" applyBorder="1" applyAlignment="1">
      <alignment horizontal="center" vertical="center"/>
    </xf>
    <xf numFmtId="1" fontId="19" fillId="6" borderId="1" xfId="0" applyNumberFormat="1" applyFont="1" applyFill="1" applyBorder="1" applyAlignment="1">
      <alignment horizontal="center" vertical="center"/>
    </xf>
    <xf numFmtId="1" fontId="31" fillId="6" borderId="0" xfId="0" applyNumberFormat="1" applyFont="1" applyFill="1" applyAlignment="1">
      <alignment horizontal="center"/>
    </xf>
    <xf numFmtId="0" fontId="23" fillId="6" borderId="1" xfId="0" applyFont="1" applyFill="1" applyBorder="1" applyAlignment="1">
      <alignment horizontal="center" vertical="center"/>
    </xf>
    <xf numFmtId="0" fontId="8" fillId="6" borderId="1" xfId="0" applyNumberFormat="1" applyFont="1" applyFill="1" applyBorder="1" applyAlignment="1">
      <alignment horizontal="center" vertical="center" wrapText="1"/>
    </xf>
    <xf numFmtId="1" fontId="32" fillId="6" borderId="1" xfId="0" applyNumberFormat="1" applyFont="1" applyFill="1" applyBorder="1" applyAlignment="1">
      <alignment horizontal="center" vertical="center"/>
    </xf>
    <xf numFmtId="0" fontId="10"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6" borderId="7" xfId="0" applyFont="1" applyFill="1" applyBorder="1" applyAlignment="1">
      <alignment horizontal="center" vertical="center" textRotation="90" wrapText="1"/>
    </xf>
    <xf numFmtId="0" fontId="6" fillId="6" borderId="5" xfId="0" applyFont="1" applyFill="1" applyBorder="1" applyAlignment="1">
      <alignment horizontal="center" vertical="center" textRotation="90" wrapText="1"/>
    </xf>
    <xf numFmtId="0" fontId="23" fillId="6" borderId="1" xfId="0" applyFont="1" applyFill="1" applyBorder="1" applyAlignment="1">
      <alignment vertical="center" wrapText="1"/>
    </xf>
    <xf numFmtId="1" fontId="23" fillId="6" borderId="1" xfId="0" applyNumberFormat="1" applyFont="1" applyFill="1" applyBorder="1" applyAlignment="1">
      <alignment horizontal="center" vertical="center"/>
    </xf>
    <xf numFmtId="165" fontId="23" fillId="6" borderId="1" xfId="0" applyNumberFormat="1" applyFont="1" applyFill="1" applyBorder="1" applyAlignment="1">
      <alignment horizontal="center" vertical="center"/>
    </xf>
    <xf numFmtId="0" fontId="23"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24" fillId="6" borderId="1" xfId="0" applyFont="1" applyFill="1" applyBorder="1"/>
    <xf numFmtId="1" fontId="24" fillId="6" borderId="1" xfId="0" applyNumberFormat="1" applyFont="1" applyFill="1" applyBorder="1" applyAlignment="1">
      <alignment horizontal="center" vertical="center"/>
    </xf>
    <xf numFmtId="1" fontId="28" fillId="6" borderId="0" xfId="0" applyNumberFormat="1" applyFont="1" applyFill="1"/>
    <xf numFmtId="0" fontId="19" fillId="6" borderId="1" xfId="0" applyFont="1" applyFill="1" applyBorder="1" applyAlignment="1">
      <alignment horizontal="center" vertical="top" wrapText="1"/>
    </xf>
    <xf numFmtId="165" fontId="6" fillId="6" borderId="1" xfId="0" applyNumberFormat="1" applyFont="1" applyFill="1" applyBorder="1" applyAlignment="1">
      <alignment horizontal="center" vertical="center"/>
    </xf>
    <xf numFmtId="0" fontId="16" fillId="6" borderId="1" xfId="4" applyFont="1" applyFill="1" applyBorder="1" applyAlignment="1">
      <alignment vertical="center"/>
    </xf>
    <xf numFmtId="0" fontId="16" fillId="6" borderId="1" xfId="4" applyNumberFormat="1" applyFont="1" applyFill="1" applyBorder="1" applyAlignment="1">
      <alignment horizontal="center" vertical="center"/>
    </xf>
    <xf numFmtId="0" fontId="16" fillId="6" borderId="1" xfId="4" applyFont="1" applyFill="1" applyBorder="1" applyAlignment="1">
      <alignment horizontal="center" vertical="center"/>
    </xf>
    <xf numFmtId="0" fontId="16" fillId="6" borderId="1" xfId="0" applyNumberFormat="1" applyFont="1" applyFill="1" applyBorder="1" applyAlignment="1">
      <alignment horizontal="center" vertical="center"/>
    </xf>
    <xf numFmtId="0" fontId="34" fillId="6" borderId="1" xfId="0" applyNumberFormat="1" applyFont="1" applyFill="1" applyBorder="1" applyAlignment="1">
      <alignment horizontal="center" vertical="center"/>
    </xf>
    <xf numFmtId="0" fontId="32" fillId="6" borderId="1" xfId="0" applyFont="1" applyFill="1" applyBorder="1" applyAlignment="1">
      <alignment horizontal="center" vertical="center" wrapText="1"/>
    </xf>
    <xf numFmtId="0" fontId="16" fillId="6" borderId="1" xfId="0" applyNumberFormat="1" applyFont="1" applyFill="1" applyBorder="1" applyAlignment="1">
      <alignment vertical="center" wrapText="1"/>
    </xf>
    <xf numFmtId="0" fontId="16" fillId="6" borderId="1" xfId="0" applyFont="1" applyFill="1" applyBorder="1" applyAlignment="1">
      <alignment horizontal="center" vertical="center"/>
    </xf>
    <xf numFmtId="1" fontId="37" fillId="6" borderId="0" xfId="0" applyNumberFormat="1" applyFont="1" applyFill="1" applyAlignment="1">
      <alignment horizontal="center"/>
    </xf>
    <xf numFmtId="1" fontId="28" fillId="6" borderId="0" xfId="0" applyNumberFormat="1" applyFont="1" applyFill="1" applyAlignment="1">
      <alignment horizontal="center"/>
    </xf>
    <xf numFmtId="165" fontId="28" fillId="6" borderId="0" xfId="0" applyNumberFormat="1" applyFont="1" applyFill="1" applyAlignment="1">
      <alignment horizontal="center"/>
    </xf>
    <xf numFmtId="1" fontId="33" fillId="6" borderId="1" xfId="0" applyNumberFormat="1" applyFont="1" applyFill="1" applyBorder="1" applyAlignment="1">
      <alignment horizontal="center" vertical="center"/>
    </xf>
    <xf numFmtId="1" fontId="35" fillId="6" borderId="1" xfId="0" applyNumberFormat="1" applyFont="1" applyFill="1" applyBorder="1" applyAlignment="1">
      <alignment horizontal="center" vertical="center"/>
    </xf>
    <xf numFmtId="1" fontId="31" fillId="6" borderId="0" xfId="0" applyNumberFormat="1" applyFont="1" applyFill="1" applyAlignment="1">
      <alignment horizontal="center" vertical="center"/>
    </xf>
    <xf numFmtId="1" fontId="28" fillId="6" borderId="0" xfId="0" applyNumberFormat="1" applyFont="1" applyFill="1" applyAlignment="1">
      <alignment horizontal="center" vertical="center"/>
    </xf>
    <xf numFmtId="0" fontId="38" fillId="6" borderId="1" xfId="0" applyNumberFormat="1" applyFont="1" applyFill="1" applyBorder="1" applyAlignment="1">
      <alignment horizontal="center" vertical="center"/>
    </xf>
    <xf numFmtId="0" fontId="23" fillId="6" borderId="1" xfId="0" applyFont="1" applyFill="1" applyBorder="1" applyAlignment="1">
      <alignment horizontal="center" vertical="top" wrapText="1"/>
    </xf>
    <xf numFmtId="1" fontId="36" fillId="6" borderId="1" xfId="0" applyNumberFormat="1" applyFont="1" applyFill="1" applyBorder="1" applyAlignment="1">
      <alignment horizontal="center" vertical="center"/>
    </xf>
    <xf numFmtId="0" fontId="23" fillId="6" borderId="1" xfId="0" applyFont="1" applyFill="1" applyBorder="1" applyAlignment="1">
      <alignment vertical="center"/>
    </xf>
    <xf numFmtId="1" fontId="6" fillId="6" borderId="0" xfId="0" applyNumberFormat="1" applyFont="1" applyFill="1"/>
    <xf numFmtId="0" fontId="41" fillId="6" borderId="1" xfId="0" applyFont="1" applyFill="1" applyBorder="1" applyAlignment="1">
      <alignment horizontal="center" vertical="center"/>
    </xf>
    <xf numFmtId="0" fontId="36" fillId="6" borderId="1" xfId="0" applyFont="1" applyFill="1" applyBorder="1" applyAlignment="1">
      <alignment horizontal="center" vertical="center"/>
    </xf>
    <xf numFmtId="0" fontId="40" fillId="6" borderId="1" xfId="0" applyFont="1" applyFill="1" applyBorder="1" applyAlignment="1">
      <alignment horizontal="center" vertical="center"/>
    </xf>
    <xf numFmtId="0" fontId="36" fillId="6" borderId="1" xfId="0" applyNumberFormat="1" applyFont="1" applyFill="1" applyBorder="1" applyAlignment="1">
      <alignment horizontal="center" vertical="center"/>
    </xf>
    <xf numFmtId="0" fontId="35" fillId="6" borderId="1" xfId="0" applyNumberFormat="1" applyFont="1" applyFill="1" applyBorder="1" applyAlignment="1">
      <alignment horizontal="center" vertical="center"/>
    </xf>
    <xf numFmtId="0" fontId="33" fillId="6" borderId="1" xfId="0" applyFont="1" applyFill="1" applyBorder="1" applyAlignment="1">
      <alignment horizontal="center" vertical="center"/>
    </xf>
    <xf numFmtId="0" fontId="35" fillId="6" borderId="1" xfId="0" applyFont="1" applyFill="1" applyBorder="1" applyAlignment="1">
      <alignment horizontal="center" vertical="center" wrapText="1"/>
    </xf>
    <xf numFmtId="0" fontId="40" fillId="6" borderId="1" xfId="0" applyNumberFormat="1" applyFont="1" applyFill="1" applyBorder="1" applyAlignment="1">
      <alignment horizontal="center" vertical="center"/>
    </xf>
    <xf numFmtId="0" fontId="40" fillId="6" borderId="0" xfId="0" applyFont="1" applyFill="1"/>
    <xf numFmtId="0" fontId="6"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32" fillId="6" borderId="1" xfId="0" applyFont="1" applyFill="1" applyBorder="1"/>
    <xf numFmtId="0" fontId="36" fillId="6" borderId="1" xfId="0" applyFont="1" applyFill="1" applyBorder="1" applyAlignment="1">
      <alignment horizontal="center" vertical="center" wrapText="1"/>
    </xf>
    <xf numFmtId="0" fontId="36" fillId="6" borderId="1" xfId="0" applyNumberFormat="1" applyFont="1" applyFill="1" applyBorder="1" applyAlignment="1">
      <alignment vertical="center" wrapText="1"/>
    </xf>
    <xf numFmtId="0" fontId="42" fillId="6" borderId="1" xfId="0" applyFont="1" applyFill="1" applyBorder="1"/>
    <xf numFmtId="1" fontId="42" fillId="6" borderId="1" xfId="0" applyNumberFormat="1" applyFont="1" applyFill="1" applyBorder="1" applyAlignment="1">
      <alignment horizontal="center" vertical="center"/>
    </xf>
    <xf numFmtId="0" fontId="33" fillId="6" borderId="1" xfId="0" applyFont="1" applyFill="1" applyBorder="1" applyAlignment="1">
      <alignment horizontal="center" vertical="top" wrapText="1"/>
    </xf>
    <xf numFmtId="0" fontId="40" fillId="6" borderId="1" xfId="0" applyNumberFormat="1" applyFont="1" applyFill="1" applyBorder="1" applyAlignment="1">
      <alignment vertical="center" wrapText="1"/>
    </xf>
    <xf numFmtId="0" fontId="40" fillId="6" borderId="1" xfId="0" applyNumberFormat="1" applyFont="1" applyFill="1" applyBorder="1" applyAlignment="1">
      <alignment horizontal="left" vertical="center" wrapText="1"/>
    </xf>
    <xf numFmtId="165" fontId="40" fillId="6" borderId="1" xfId="0" applyNumberFormat="1" applyFont="1" applyFill="1" applyBorder="1" applyAlignment="1">
      <alignment horizontal="center" vertical="center"/>
    </xf>
    <xf numFmtId="165" fontId="36" fillId="6" borderId="1" xfId="0" applyNumberFormat="1" applyFont="1" applyFill="1" applyBorder="1" applyAlignment="1">
      <alignment horizontal="center" vertical="center"/>
    </xf>
    <xf numFmtId="0" fontId="36" fillId="6" borderId="1" xfId="4" applyFont="1" applyFill="1" applyBorder="1" applyAlignment="1">
      <alignment vertical="center"/>
    </xf>
    <xf numFmtId="0" fontId="36" fillId="6" borderId="1" xfId="4" applyNumberFormat="1" applyFont="1" applyFill="1" applyBorder="1" applyAlignment="1">
      <alignment horizontal="center" vertical="center"/>
    </xf>
    <xf numFmtId="0" fontId="36" fillId="6" borderId="1" xfId="4" applyFont="1" applyFill="1" applyBorder="1" applyAlignment="1">
      <alignment horizontal="center" vertical="center"/>
    </xf>
    <xf numFmtId="0" fontId="40" fillId="6" borderId="1" xfId="0" applyFont="1" applyFill="1" applyBorder="1" applyAlignment="1">
      <alignment horizontal="left" vertical="center" wrapText="1"/>
    </xf>
    <xf numFmtId="0" fontId="41" fillId="6" borderId="1" xfId="0" applyFont="1" applyFill="1" applyBorder="1" applyAlignment="1">
      <alignment vertical="center" wrapText="1"/>
    </xf>
    <xf numFmtId="1" fontId="41" fillId="6" borderId="1" xfId="0" applyNumberFormat="1" applyFont="1" applyFill="1" applyBorder="1" applyAlignment="1">
      <alignment horizontal="center" vertical="center"/>
    </xf>
    <xf numFmtId="165" fontId="41" fillId="6" borderId="1" xfId="0" applyNumberFormat="1" applyFont="1" applyFill="1" applyBorder="1" applyAlignment="1">
      <alignment horizontal="center" vertical="center"/>
    </xf>
    <xf numFmtId="2" fontId="36" fillId="6" borderId="1" xfId="0" applyNumberFormat="1" applyFont="1" applyFill="1" applyBorder="1" applyAlignment="1">
      <alignment horizontal="center" vertical="center"/>
    </xf>
    <xf numFmtId="0" fontId="41" fillId="6" borderId="1" xfId="0" applyFont="1" applyFill="1" applyBorder="1" applyAlignment="1">
      <alignment horizontal="left" vertical="center" wrapText="1"/>
    </xf>
    <xf numFmtId="0" fontId="36" fillId="6" borderId="1" xfId="0" applyFont="1" applyFill="1" applyBorder="1" applyAlignment="1">
      <alignment vertical="center" wrapText="1"/>
    </xf>
    <xf numFmtId="0" fontId="36" fillId="6" borderId="1" xfId="0" applyFont="1" applyFill="1" applyBorder="1" applyAlignment="1">
      <alignment vertical="center"/>
    </xf>
    <xf numFmtId="0" fontId="35"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45" fillId="6" borderId="1" xfId="4" applyFont="1" applyFill="1" applyBorder="1" applyAlignment="1">
      <alignment horizontal="center" vertical="center" wrapText="1"/>
    </xf>
    <xf numFmtId="1" fontId="46" fillId="6" borderId="0" xfId="0" applyNumberFormat="1" applyFont="1" applyFill="1" applyAlignment="1">
      <alignment horizontal="center" vertical="center"/>
    </xf>
    <xf numFmtId="1" fontId="22" fillId="6" borderId="0" xfId="0" applyNumberFormat="1" applyFont="1" applyFill="1" applyAlignment="1">
      <alignment horizontal="center" vertical="center"/>
    </xf>
    <xf numFmtId="0" fontId="0" fillId="6" borderId="0" xfId="0" applyFill="1"/>
    <xf numFmtId="0" fontId="16" fillId="6" borderId="1" xfId="4" applyFont="1" applyFill="1" applyBorder="1" applyAlignment="1">
      <alignment vertical="center" wrapText="1"/>
    </xf>
    <xf numFmtId="1" fontId="16" fillId="6" borderId="1" xfId="4" applyNumberFormat="1" applyFont="1" applyFill="1" applyBorder="1" applyAlignment="1">
      <alignment horizontal="center" vertical="center"/>
    </xf>
    <xf numFmtId="165" fontId="16" fillId="6" borderId="1" xfId="4" applyNumberFormat="1" applyFont="1" applyFill="1" applyBorder="1" applyAlignment="1">
      <alignment horizontal="center" vertical="center"/>
    </xf>
    <xf numFmtId="1" fontId="45" fillId="6" borderId="1" xfId="4" applyNumberFormat="1" applyFont="1" applyFill="1" applyBorder="1" applyAlignment="1">
      <alignment horizontal="center" vertical="center"/>
    </xf>
    <xf numFmtId="0" fontId="38" fillId="6" borderId="1" xfId="4" applyFont="1" applyFill="1" applyBorder="1" applyAlignment="1">
      <alignment horizontal="center" vertical="center" wrapText="1"/>
    </xf>
    <xf numFmtId="0" fontId="10" fillId="0" borderId="29" xfId="0" applyNumberFormat="1" applyFont="1" applyBorder="1" applyAlignment="1">
      <alignment horizontal="center" vertical="center"/>
    </xf>
    <xf numFmtId="0" fontId="10" fillId="0" borderId="30" xfId="0" applyNumberFormat="1" applyFont="1" applyBorder="1" applyAlignment="1">
      <alignment horizontal="center" vertical="center"/>
    </xf>
    <xf numFmtId="0" fontId="10" fillId="0" borderId="3" xfId="0" applyNumberFormat="1" applyFont="1" applyBorder="1" applyAlignment="1">
      <alignment horizontal="center" vertical="center"/>
    </xf>
    <xf numFmtId="0" fontId="10" fillId="0" borderId="15" xfId="0" applyNumberFormat="1" applyFont="1" applyBorder="1" applyAlignment="1">
      <alignment horizontal="center" vertical="center" wrapText="1"/>
    </xf>
    <xf numFmtId="0" fontId="10" fillId="0" borderId="6" xfId="0" applyNumberFormat="1" applyFont="1" applyBorder="1" applyAlignment="1">
      <alignment horizontal="center" vertical="center"/>
    </xf>
    <xf numFmtId="0" fontId="10" fillId="0" borderId="4" xfId="0" applyNumberFormat="1" applyFont="1" applyBorder="1" applyAlignment="1">
      <alignment horizontal="center" vertical="center"/>
    </xf>
    <xf numFmtId="0" fontId="10" fillId="0" borderId="15" xfId="0" applyNumberFormat="1" applyFont="1" applyBorder="1" applyAlignment="1">
      <alignment horizontal="center" vertical="center" textRotation="90" wrapText="1"/>
    </xf>
    <xf numFmtId="0" fontId="10" fillId="0" borderId="6" xfId="0" applyNumberFormat="1" applyFont="1" applyBorder="1" applyAlignment="1">
      <alignment horizontal="center" vertical="center" textRotation="90" wrapText="1"/>
    </xf>
    <xf numFmtId="0" fontId="10" fillId="0" borderId="4" xfId="0" applyNumberFormat="1" applyFont="1" applyBorder="1" applyAlignment="1">
      <alignment horizontal="center" vertical="center" textRotation="90" wrapText="1"/>
    </xf>
    <xf numFmtId="0" fontId="10" fillId="0" borderId="31" xfId="1" applyNumberFormat="1" applyFont="1" applyBorder="1" applyAlignment="1">
      <alignment horizontal="center" vertical="center"/>
    </xf>
    <xf numFmtId="0" fontId="10" fillId="0" borderId="32" xfId="1" applyNumberFormat="1" applyFont="1" applyBorder="1" applyAlignment="1">
      <alignment horizontal="center" vertical="center"/>
    </xf>
    <xf numFmtId="0" fontId="10" fillId="0" borderId="33" xfId="1" applyNumberFormat="1" applyFont="1" applyBorder="1" applyAlignment="1">
      <alignment horizontal="center" vertical="center"/>
    </xf>
    <xf numFmtId="0" fontId="10" fillId="0" borderId="34" xfId="1" applyNumberFormat="1" applyFont="1" applyBorder="1" applyAlignment="1">
      <alignment horizontal="center" vertical="center"/>
    </xf>
    <xf numFmtId="0" fontId="10" fillId="0" borderId="31" xfId="0" applyNumberFormat="1" applyFont="1" applyBorder="1" applyAlignment="1">
      <alignment horizontal="center" vertical="center"/>
    </xf>
    <xf numFmtId="0" fontId="10" fillId="0" borderId="32" xfId="0" applyNumberFormat="1" applyFont="1" applyBorder="1" applyAlignment="1">
      <alignment horizontal="center" vertical="center"/>
    </xf>
    <xf numFmtId="0" fontId="10" fillId="0" borderId="33" xfId="0" applyNumberFormat="1" applyFont="1" applyBorder="1" applyAlignment="1">
      <alignment horizontal="center" vertical="center"/>
    </xf>
    <xf numFmtId="0" fontId="10" fillId="0" borderId="34" xfId="0" applyNumberFormat="1" applyFont="1" applyBorder="1" applyAlignment="1">
      <alignment horizontal="center" vertical="center"/>
    </xf>
    <xf numFmtId="0" fontId="10" fillId="0" borderId="15" xfId="0" applyNumberFormat="1" applyFont="1" applyBorder="1" applyAlignment="1">
      <alignment horizontal="center" vertical="center"/>
    </xf>
    <xf numFmtId="0" fontId="10" fillId="0" borderId="1" xfId="0" applyNumberFormat="1" applyFont="1" applyBorder="1" applyAlignment="1">
      <alignment vertical="center"/>
    </xf>
    <xf numFmtId="0" fontId="10" fillId="0" borderId="1" xfId="0" applyNumberFormat="1" applyFont="1" applyBorder="1" applyAlignment="1">
      <alignment horizontal="center" vertical="center"/>
    </xf>
    <xf numFmtId="0" fontId="11" fillId="0" borderId="1" xfId="0" applyNumberFormat="1" applyFont="1" applyBorder="1" applyAlignment="1">
      <alignment horizontal="center" vertical="center" wrapText="1"/>
    </xf>
    <xf numFmtId="0" fontId="3" fillId="0" borderId="1" xfId="0" applyFont="1" applyBorder="1"/>
    <xf numFmtId="0" fontId="10" fillId="0" borderId="1" xfId="0" applyNumberFormat="1" applyFont="1" applyBorder="1" applyAlignment="1">
      <alignment horizontal="center" vertical="center" textRotation="90"/>
    </xf>
    <xf numFmtId="0" fontId="13" fillId="0" borderId="0" xfId="0" applyNumberFormat="1" applyFont="1" applyBorder="1" applyAlignment="1">
      <alignment horizontal="center" vertical="center"/>
    </xf>
    <xf numFmtId="0" fontId="6" fillId="0" borderId="1" xfId="0" applyNumberFormat="1" applyFont="1" applyBorder="1" applyAlignment="1">
      <alignment horizontal="center" vertical="center" readingOrder="1"/>
    </xf>
    <xf numFmtId="0" fontId="6" fillId="0" borderId="8" xfId="0" applyFont="1" applyBorder="1" applyAlignment="1">
      <alignment horizontal="center" vertical="center"/>
    </xf>
    <xf numFmtId="0" fontId="6" fillId="0" borderId="37"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49" fontId="13" fillId="0" borderId="0" xfId="0" applyNumberFormat="1" applyFont="1" applyBorder="1" applyAlignment="1">
      <alignment horizontal="center" vertical="center" wrapText="1" readingOrder="1"/>
    </xf>
    <xf numFmtId="0" fontId="6" fillId="0" borderId="16" xfId="0" applyFont="1" applyBorder="1" applyAlignment="1">
      <alignment horizontal="center"/>
    </xf>
    <xf numFmtId="0" fontId="6" fillId="0" borderId="18" xfId="0" applyFont="1" applyBorder="1" applyAlignment="1">
      <alignment horizont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10" fillId="0" borderId="1" xfId="0" applyFont="1" applyBorder="1" applyAlignment="1">
      <alignment horizontal="center" vertical="center" textRotation="90" wrapText="1"/>
    </xf>
    <xf numFmtId="0" fontId="10" fillId="0" borderId="1" xfId="0" applyFont="1" applyBorder="1" applyAlignment="1">
      <alignment horizontal="right" vertical="center" textRotation="90" wrapText="1"/>
    </xf>
    <xf numFmtId="0" fontId="10" fillId="0" borderId="1" xfId="0" applyFont="1" applyBorder="1" applyAlignment="1">
      <alignment horizontal="center" vertical="center" textRotation="9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6" borderId="1" xfId="0" applyFont="1" applyFill="1" applyBorder="1" applyAlignment="1">
      <alignment horizontal="center" vertical="center"/>
    </xf>
    <xf numFmtId="0" fontId="6" fillId="0" borderId="0" xfId="0" applyNumberFormat="1" applyFont="1" applyBorder="1" applyAlignment="1">
      <alignment horizontal="center" vertical="center"/>
    </xf>
    <xf numFmtId="0" fontId="6" fillId="0" borderId="0" xfId="0" applyFont="1" applyBorder="1" applyAlignment="1">
      <alignment horizontal="center" vertical="top"/>
    </xf>
    <xf numFmtId="0" fontId="6" fillId="0" borderId="35" xfId="0" applyFont="1" applyBorder="1" applyAlignment="1">
      <alignment horizontal="center"/>
    </xf>
    <xf numFmtId="0" fontId="6" fillId="0" borderId="36" xfId="0" applyFont="1" applyBorder="1" applyAlignment="1">
      <alignment horizontal="center"/>
    </xf>
    <xf numFmtId="0" fontId="6" fillId="0" borderId="8" xfId="0" applyFont="1" applyBorder="1" applyAlignment="1">
      <alignment horizont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right" vertical="center" textRotation="90"/>
    </xf>
    <xf numFmtId="9" fontId="6" fillId="6"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1" fillId="0" borderId="0" xfId="0" applyFont="1" applyBorder="1" applyAlignment="1">
      <alignment horizontal="center" vertical="center" wrapText="1"/>
    </xf>
    <xf numFmtId="0" fontId="0" fillId="0" borderId="0" xfId="0" applyBorder="1"/>
    <xf numFmtId="1" fontId="25" fillId="0" borderId="0" xfId="0" applyNumberFormat="1" applyFont="1" applyBorder="1" applyAlignment="1">
      <alignment horizontal="center" vertical="center"/>
    </xf>
    <xf numFmtId="0" fontId="6" fillId="6" borderId="1"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0" fillId="6" borderId="1" xfId="0" applyFill="1" applyBorder="1" applyAlignment="1">
      <alignment horizontal="center"/>
    </xf>
    <xf numFmtId="0" fontId="6" fillId="0" borderId="0" xfId="0" applyFont="1" applyBorder="1" applyAlignment="1">
      <alignment horizontal="center"/>
    </xf>
    <xf numFmtId="0" fontId="6" fillId="6" borderId="1" xfId="0" applyFont="1" applyFill="1" applyBorder="1" applyAlignment="1">
      <alignment horizontal="center" vertical="center" wrapText="1"/>
    </xf>
    <xf numFmtId="0" fontId="7" fillId="0" borderId="1" xfId="0" applyFont="1" applyBorder="1" applyAlignment="1">
      <alignment horizontal="center" vertical="center"/>
    </xf>
    <xf numFmtId="0" fontId="13" fillId="0" borderId="26" xfId="0" applyFont="1" applyBorder="1" applyAlignment="1">
      <alignment horizontal="center" vertical="center" wrapText="1"/>
    </xf>
    <xf numFmtId="0" fontId="11" fillId="6" borderId="0" xfId="0" applyFont="1" applyFill="1" applyBorder="1" applyAlignment="1">
      <alignment horizontal="center" vertical="center" wrapText="1"/>
    </xf>
    <xf numFmtId="0" fontId="11" fillId="6" borderId="0"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7"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8"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7" xfId="0" applyFont="1" applyFill="1" applyBorder="1" applyAlignment="1">
      <alignment horizontal="center" vertical="center" textRotation="90" wrapText="1"/>
    </xf>
    <xf numFmtId="0" fontId="10" fillId="6" borderId="5" xfId="0" applyFont="1" applyFill="1" applyBorder="1" applyAlignment="1">
      <alignment horizontal="center" vertical="center" textRotation="90" wrapText="1"/>
    </xf>
    <xf numFmtId="0" fontId="10" fillId="6" borderId="7" xfId="0" applyFont="1" applyFill="1" applyBorder="1" applyAlignment="1">
      <alignment horizontal="center" vertical="center" textRotation="90"/>
    </xf>
    <xf numFmtId="0" fontId="10" fillId="6" borderId="5" xfId="0" applyFont="1" applyFill="1" applyBorder="1" applyAlignment="1">
      <alignment horizontal="center" vertical="center" textRotation="90"/>
    </xf>
    <xf numFmtId="0" fontId="8" fillId="0" borderId="26" xfId="0" applyFont="1" applyBorder="1" applyAlignment="1">
      <alignment horizontal="center" vertical="center" wrapText="1"/>
    </xf>
    <xf numFmtId="0" fontId="8" fillId="0" borderId="26" xfId="0" applyFont="1" applyBorder="1" applyAlignment="1">
      <alignment horizontal="center" vertical="center"/>
    </xf>
    <xf numFmtId="0" fontId="6" fillId="0" borderId="1" xfId="0" applyFont="1" applyBorder="1" applyAlignment="1">
      <alignment horizontal="center" vertical="center" wrapText="1"/>
    </xf>
    <xf numFmtId="0" fontId="15" fillId="0" borderId="0" xfId="0" applyFont="1" applyAlignment="1">
      <alignment horizontal="center"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xf>
    <xf numFmtId="0" fontId="10" fillId="6" borderId="0" xfId="0" applyFont="1" applyFill="1" applyBorder="1"/>
    <xf numFmtId="0" fontId="10" fillId="6" borderId="6"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6" borderId="6" xfId="0" applyFont="1" applyFill="1" applyBorder="1" applyAlignment="1">
      <alignment horizontal="center" vertical="center" textRotation="90" wrapText="1"/>
    </xf>
    <xf numFmtId="0" fontId="10" fillId="6" borderId="6" xfId="0" applyFont="1" applyFill="1" applyBorder="1" applyAlignment="1">
      <alignment horizontal="center" vertical="center" textRotation="90"/>
    </xf>
    <xf numFmtId="0" fontId="10" fillId="6" borderId="12" xfId="0" applyFont="1" applyFill="1" applyBorder="1" applyAlignment="1">
      <alignment horizontal="center" vertical="center"/>
    </xf>
    <xf numFmtId="0" fontId="10" fillId="6" borderId="38"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5" xfId="0" applyFont="1" applyFill="1" applyBorder="1" applyAlignment="1">
      <alignment horizontal="center" vertical="center"/>
    </xf>
  </cellXfs>
  <cellStyles count="5">
    <cellStyle name="Currency" xfId="1" builtinId="4"/>
    <cellStyle name="Good" xfId="2" builtinId="26"/>
    <cellStyle name="Normal" xfId="0" builtinId="0"/>
    <cellStyle name="Normal 2" xfId="4"/>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S658"/>
  <sheetViews>
    <sheetView topLeftCell="B165" zoomScale="130" zoomScaleNormal="130" workbookViewId="0">
      <selection activeCell="P122" sqref="P122"/>
    </sheetView>
  </sheetViews>
  <sheetFormatPr defaultColWidth="9.140625" defaultRowHeight="15"/>
  <cols>
    <col min="1" max="1" width="12.85546875" style="77" hidden="1" customWidth="1"/>
    <col min="2" max="2" width="4.42578125" style="77" customWidth="1"/>
    <col min="3" max="3" width="42" style="77" customWidth="1"/>
    <col min="4" max="4" width="7" style="77" customWidth="1"/>
    <col min="5" max="5" width="6.5703125" style="77" customWidth="1"/>
    <col min="6" max="6" width="7.28515625" style="77" customWidth="1"/>
    <col min="7" max="7" width="6.7109375" style="77" customWidth="1"/>
    <col min="8" max="8" width="7.28515625" style="77" customWidth="1"/>
    <col min="9" max="9" width="6.42578125" style="77" customWidth="1"/>
    <col min="10" max="10" width="6" style="77" customWidth="1"/>
    <col min="11" max="11" width="6.5703125" style="77" customWidth="1"/>
    <col min="12" max="12" width="8.28515625" style="77" customWidth="1"/>
    <col min="13" max="16" width="9.140625" style="77"/>
    <col min="17" max="17" width="10.85546875" style="77" customWidth="1"/>
    <col min="18" max="18" width="35.7109375" style="77" customWidth="1"/>
    <col min="19" max="16384" width="9.140625" style="77"/>
  </cols>
  <sheetData>
    <row r="1" spans="1:13" ht="6.75" hidden="1" customHeight="1"/>
    <row r="2" spans="1:13" ht="14.25" hidden="1" customHeight="1">
      <c r="A2" s="78"/>
      <c r="B2" s="79"/>
      <c r="C2" s="79"/>
      <c r="D2" s="79"/>
      <c r="E2" s="79"/>
      <c r="F2" s="79"/>
      <c r="G2" s="79"/>
      <c r="H2" s="79"/>
      <c r="I2" s="79"/>
      <c r="J2" s="79"/>
      <c r="K2" s="80"/>
    </row>
    <row r="3" spans="1:13" ht="40.5" hidden="1" customHeight="1" thickBot="1">
      <c r="A3" s="81"/>
      <c r="B3" s="82"/>
      <c r="C3" s="82"/>
      <c r="D3" s="82"/>
      <c r="E3" s="82"/>
      <c r="F3" s="82"/>
      <c r="G3" s="82"/>
      <c r="H3" s="82"/>
      <c r="I3" s="82"/>
      <c r="J3" s="82"/>
      <c r="K3" s="83"/>
    </row>
    <row r="4" spans="1:13" ht="40.5" customHeight="1">
      <c r="A4" s="81"/>
      <c r="B4" s="546" t="s">
        <v>378</v>
      </c>
      <c r="C4" s="546"/>
      <c r="D4" s="546"/>
      <c r="E4" s="546"/>
      <c r="F4" s="546"/>
      <c r="G4" s="546"/>
      <c r="H4" s="546"/>
      <c r="I4" s="546"/>
      <c r="J4" s="546"/>
      <c r="K4" s="546"/>
      <c r="L4" s="546"/>
      <c r="M4" s="347"/>
    </row>
    <row r="5" spans="1:13" ht="59.25" customHeight="1">
      <c r="A5" s="84"/>
      <c r="B5" s="547" t="s">
        <v>379</v>
      </c>
      <c r="C5" s="548"/>
      <c r="D5" s="548"/>
      <c r="E5" s="548"/>
      <c r="F5" s="548"/>
      <c r="G5" s="548"/>
      <c r="H5" s="548"/>
      <c r="I5" s="548"/>
      <c r="J5" s="548"/>
      <c r="K5" s="548"/>
      <c r="L5" s="548"/>
      <c r="M5" s="347"/>
    </row>
    <row r="6" spans="1:13" ht="96" customHeight="1">
      <c r="A6" s="45"/>
      <c r="B6" s="348" t="s">
        <v>172</v>
      </c>
      <c r="C6" s="349" t="s">
        <v>187</v>
      </c>
      <c r="D6" s="350" t="s">
        <v>141</v>
      </c>
      <c r="E6" s="351" t="s">
        <v>116</v>
      </c>
      <c r="F6" s="546" t="s">
        <v>161</v>
      </c>
      <c r="G6" s="546"/>
      <c r="H6" s="75" t="s">
        <v>162</v>
      </c>
      <c r="I6" s="75"/>
      <c r="J6" s="549" t="s">
        <v>163</v>
      </c>
      <c r="K6" s="549"/>
      <c r="L6" s="76" t="s">
        <v>158</v>
      </c>
      <c r="M6" s="347"/>
    </row>
    <row r="7" spans="1:13" ht="43.5" customHeight="1">
      <c r="A7" s="45"/>
      <c r="B7" s="75"/>
      <c r="C7" s="76"/>
      <c r="D7" s="352"/>
      <c r="E7" s="351"/>
      <c r="F7" s="108" t="s">
        <v>111</v>
      </c>
      <c r="G7" s="75" t="s">
        <v>158</v>
      </c>
      <c r="H7" s="349" t="s">
        <v>111</v>
      </c>
      <c r="I7" s="75" t="s">
        <v>158</v>
      </c>
      <c r="J7" s="349" t="s">
        <v>111</v>
      </c>
      <c r="K7" s="75" t="s">
        <v>158</v>
      </c>
      <c r="L7" s="76"/>
      <c r="M7" s="347"/>
    </row>
    <row r="8" spans="1:13" ht="16.5" hidden="1" customHeight="1">
      <c r="A8" s="45"/>
      <c r="B8" s="75"/>
      <c r="C8" s="75"/>
      <c r="D8" s="75"/>
      <c r="E8" s="75"/>
      <c r="F8" s="75"/>
      <c r="G8" s="75"/>
      <c r="H8" s="75"/>
      <c r="I8" s="75"/>
      <c r="J8" s="545"/>
      <c r="K8" s="75"/>
      <c r="L8" s="353"/>
      <c r="M8" s="347"/>
    </row>
    <row r="9" spans="1:13" ht="0.75" hidden="1" customHeight="1">
      <c r="A9" s="45"/>
      <c r="B9" s="75"/>
      <c r="C9" s="75" t="s">
        <v>0</v>
      </c>
      <c r="D9" s="75"/>
      <c r="E9" s="75"/>
      <c r="F9" s="75"/>
      <c r="G9" s="75"/>
      <c r="H9" s="75"/>
      <c r="I9" s="75"/>
      <c r="J9" s="545"/>
      <c r="K9" s="75"/>
      <c r="L9" s="353"/>
      <c r="M9" s="347"/>
    </row>
    <row r="10" spans="1:13" ht="24" hidden="1" customHeight="1">
      <c r="A10" s="45"/>
      <c r="B10" s="75">
        <v>1</v>
      </c>
      <c r="C10" s="108" t="s">
        <v>1</v>
      </c>
      <c r="D10" s="75"/>
      <c r="E10" s="75"/>
      <c r="F10" s="75"/>
      <c r="G10" s="75"/>
      <c r="H10" s="75"/>
      <c r="I10" s="75"/>
      <c r="J10" s="545"/>
      <c r="K10" s="75"/>
      <c r="L10" s="353"/>
      <c r="M10" s="347"/>
    </row>
    <row r="11" spans="1:13" ht="17.25" hidden="1" customHeight="1">
      <c r="A11" s="45"/>
      <c r="B11" s="75"/>
      <c r="C11" s="75"/>
      <c r="D11" s="75"/>
      <c r="E11" s="75"/>
      <c r="F11" s="75"/>
      <c r="G11" s="75"/>
      <c r="H11" s="75"/>
      <c r="I11" s="75"/>
      <c r="J11" s="545"/>
      <c r="K11" s="75"/>
      <c r="L11" s="353"/>
      <c r="M11" s="347"/>
    </row>
    <row r="12" spans="1:13" ht="16.5" hidden="1" customHeight="1">
      <c r="A12" s="45"/>
      <c r="B12" s="75"/>
      <c r="C12" s="76"/>
      <c r="D12" s="75"/>
      <c r="E12" s="75"/>
      <c r="F12" s="75"/>
      <c r="G12" s="75"/>
      <c r="H12" s="75"/>
      <c r="I12" s="75"/>
      <c r="J12" s="75"/>
      <c r="K12" s="75"/>
      <c r="L12" s="353"/>
      <c r="M12" s="347"/>
    </row>
    <row r="13" spans="1:13" ht="16.5" customHeight="1">
      <c r="A13" s="45"/>
      <c r="B13" s="76">
        <v>1</v>
      </c>
      <c r="C13" s="76">
        <v>2</v>
      </c>
      <c r="D13" s="76">
        <v>3</v>
      </c>
      <c r="E13" s="76">
        <v>4</v>
      </c>
      <c r="F13" s="76">
        <v>5</v>
      </c>
      <c r="G13" s="76">
        <v>6</v>
      </c>
      <c r="H13" s="76">
        <v>7</v>
      </c>
      <c r="I13" s="76">
        <v>8</v>
      </c>
      <c r="J13" s="76">
        <v>9</v>
      </c>
      <c r="K13" s="354">
        <v>10</v>
      </c>
      <c r="L13" s="354">
        <v>11</v>
      </c>
      <c r="M13" s="347"/>
    </row>
    <row r="14" spans="1:13" ht="17.25" customHeight="1">
      <c r="A14" s="45"/>
      <c r="B14" s="75"/>
      <c r="C14" s="355" t="s">
        <v>424</v>
      </c>
      <c r="D14" s="75"/>
      <c r="E14" s="75"/>
      <c r="F14" s="75"/>
      <c r="G14" s="75"/>
      <c r="H14" s="75"/>
      <c r="I14" s="75"/>
      <c r="J14" s="75"/>
      <c r="K14" s="75"/>
      <c r="L14" s="353"/>
      <c r="M14" s="356"/>
    </row>
    <row r="15" spans="1:13" ht="35.450000000000003" customHeight="1">
      <c r="A15" s="45"/>
      <c r="B15" s="75"/>
      <c r="C15" s="349" t="s">
        <v>211</v>
      </c>
      <c r="D15" s="75"/>
      <c r="E15" s="75"/>
      <c r="F15" s="75"/>
      <c r="G15" s="75"/>
      <c r="H15" s="75"/>
      <c r="I15" s="75"/>
      <c r="J15" s="75"/>
      <c r="K15" s="75"/>
      <c r="L15" s="353"/>
      <c r="M15" s="347"/>
    </row>
    <row r="16" spans="1:13" ht="48" customHeight="1">
      <c r="A16" s="45"/>
      <c r="B16" s="76">
        <v>1</v>
      </c>
      <c r="C16" s="108" t="s">
        <v>425</v>
      </c>
      <c r="D16" s="76" t="s">
        <v>8</v>
      </c>
      <c r="E16" s="76">
        <v>1</v>
      </c>
      <c r="F16" s="76">
        <v>0</v>
      </c>
      <c r="G16" s="76">
        <f t="shared" ref="G16" si="0">F16*E16</f>
        <v>0</v>
      </c>
      <c r="H16" s="76">
        <v>20</v>
      </c>
      <c r="I16" s="76">
        <f t="shared" ref="I16" si="1">H16*E16</f>
        <v>20</v>
      </c>
      <c r="J16" s="76">
        <v>0</v>
      </c>
      <c r="K16" s="76">
        <f t="shared" ref="K16" si="2">J16*E16</f>
        <v>0</v>
      </c>
      <c r="L16" s="76">
        <f t="shared" ref="L16" si="3">K16+I16+G16</f>
        <v>20</v>
      </c>
      <c r="M16" s="347"/>
    </row>
    <row r="17" spans="1:13" ht="27.75" customHeight="1">
      <c r="A17" s="45"/>
      <c r="B17" s="76">
        <v>2</v>
      </c>
      <c r="C17" s="108" t="s">
        <v>426</v>
      </c>
      <c r="D17" s="76" t="s">
        <v>8</v>
      </c>
      <c r="E17" s="76">
        <v>1</v>
      </c>
      <c r="F17" s="76">
        <v>250</v>
      </c>
      <c r="G17" s="76">
        <f t="shared" ref="G17:G19" si="4">F17*E17</f>
        <v>250</v>
      </c>
      <c r="H17" s="76">
        <v>20</v>
      </c>
      <c r="I17" s="76">
        <f t="shared" ref="I17:I19" si="5">H17*E17</f>
        <v>20</v>
      </c>
      <c r="J17" s="76">
        <v>25</v>
      </c>
      <c r="K17" s="76">
        <f t="shared" ref="K17:K19" si="6">J17*E17</f>
        <v>25</v>
      </c>
      <c r="L17" s="76">
        <f t="shared" ref="L17:L19" si="7">K17+I17+G17</f>
        <v>295</v>
      </c>
      <c r="M17" s="347"/>
    </row>
    <row r="18" spans="1:13" ht="51" customHeight="1">
      <c r="A18" s="45"/>
      <c r="B18" s="76">
        <v>3</v>
      </c>
      <c r="C18" s="204" t="s">
        <v>427</v>
      </c>
      <c r="D18" s="76" t="s">
        <v>157</v>
      </c>
      <c r="E18" s="76">
        <v>1</v>
      </c>
      <c r="F18" s="76">
        <v>0</v>
      </c>
      <c r="G18" s="76">
        <f t="shared" si="4"/>
        <v>0</v>
      </c>
      <c r="H18" s="76">
        <v>20</v>
      </c>
      <c r="I18" s="76">
        <f t="shared" si="5"/>
        <v>20</v>
      </c>
      <c r="J18" s="76">
        <v>0</v>
      </c>
      <c r="K18" s="76">
        <f t="shared" si="6"/>
        <v>0</v>
      </c>
      <c r="L18" s="76">
        <f t="shared" si="7"/>
        <v>20</v>
      </c>
      <c r="M18" s="347"/>
    </row>
    <row r="19" spans="1:13" ht="35.25" customHeight="1">
      <c r="A19" s="45"/>
      <c r="B19" s="76">
        <v>4</v>
      </c>
      <c r="C19" s="108" t="s">
        <v>428</v>
      </c>
      <c r="D19" s="76" t="s">
        <v>8</v>
      </c>
      <c r="E19" s="76">
        <v>1</v>
      </c>
      <c r="F19" s="76">
        <v>200</v>
      </c>
      <c r="G19" s="76">
        <f t="shared" si="4"/>
        <v>200</v>
      </c>
      <c r="H19" s="76">
        <v>30</v>
      </c>
      <c r="I19" s="76">
        <f t="shared" si="5"/>
        <v>30</v>
      </c>
      <c r="J19" s="76">
        <v>25</v>
      </c>
      <c r="K19" s="76">
        <f t="shared" si="6"/>
        <v>25</v>
      </c>
      <c r="L19" s="76">
        <f t="shared" si="7"/>
        <v>255</v>
      </c>
      <c r="M19" s="347"/>
    </row>
    <row r="20" spans="1:13" ht="24" customHeight="1">
      <c r="A20" s="45"/>
      <c r="B20" s="76"/>
      <c r="C20" s="76" t="s">
        <v>158</v>
      </c>
      <c r="D20" s="76"/>
      <c r="E20" s="76"/>
      <c r="F20" s="76"/>
      <c r="G20" s="76"/>
      <c r="H20" s="76"/>
      <c r="I20" s="76"/>
      <c r="J20" s="76"/>
      <c r="K20" s="76"/>
      <c r="L20" s="225">
        <f>SUM(L16:L19)</f>
        <v>590</v>
      </c>
      <c r="M20" s="300">
        <f>L20*1.08*1.06*1.02*1.18</f>
        <v>812.94995520000009</v>
      </c>
    </row>
    <row r="21" spans="1:13" ht="30.75" customHeight="1">
      <c r="A21" s="45"/>
      <c r="B21" s="76"/>
      <c r="C21" s="355" t="s">
        <v>429</v>
      </c>
      <c r="D21" s="76"/>
      <c r="E21" s="76"/>
      <c r="F21" s="76"/>
      <c r="G21" s="76"/>
      <c r="H21" s="76"/>
      <c r="I21" s="76"/>
      <c r="J21" s="76"/>
      <c r="K21" s="76"/>
      <c r="L21" s="76"/>
      <c r="M21" s="301"/>
    </row>
    <row r="22" spans="1:13" ht="35.25" customHeight="1">
      <c r="A22" s="45"/>
      <c r="B22" s="76"/>
      <c r="C22" s="349" t="s">
        <v>431</v>
      </c>
      <c r="D22" s="76"/>
      <c r="E22" s="76"/>
      <c r="F22" s="76"/>
      <c r="G22" s="76"/>
      <c r="H22" s="76"/>
      <c r="I22" s="76"/>
      <c r="J22" s="76"/>
      <c r="K22" s="76"/>
      <c r="L22" s="76"/>
      <c r="M22" s="301"/>
    </row>
    <row r="23" spans="1:13" ht="61.5" customHeight="1">
      <c r="A23" s="45"/>
      <c r="B23" s="76">
        <v>1</v>
      </c>
      <c r="C23" s="108" t="s">
        <v>432</v>
      </c>
      <c r="D23" s="76" t="s">
        <v>157</v>
      </c>
      <c r="E23" s="76">
        <v>5</v>
      </c>
      <c r="F23" s="76">
        <v>40</v>
      </c>
      <c r="G23" s="76">
        <f t="shared" ref="G23:G25" si="8">F23*E23</f>
        <v>200</v>
      </c>
      <c r="H23" s="76">
        <v>10</v>
      </c>
      <c r="I23" s="76">
        <f t="shared" ref="I23:I25" si="9">H23*E23</f>
        <v>50</v>
      </c>
      <c r="J23" s="76">
        <v>10</v>
      </c>
      <c r="K23" s="76">
        <f t="shared" ref="K23:K25" si="10">J23*E23</f>
        <v>50</v>
      </c>
      <c r="L23" s="76">
        <f t="shared" ref="L23:L25" si="11">K23+I23+G23</f>
        <v>300</v>
      </c>
      <c r="M23" s="301"/>
    </row>
    <row r="24" spans="1:13" ht="51" customHeight="1">
      <c r="A24" s="45"/>
      <c r="B24" s="76">
        <v>2</v>
      </c>
      <c r="C24" s="108" t="s">
        <v>430</v>
      </c>
      <c r="D24" s="76" t="s">
        <v>8</v>
      </c>
      <c r="E24" s="76">
        <v>10</v>
      </c>
      <c r="F24" s="76">
        <v>0</v>
      </c>
      <c r="G24" s="76">
        <f t="shared" si="8"/>
        <v>0</v>
      </c>
      <c r="H24" s="76">
        <v>10</v>
      </c>
      <c r="I24" s="76">
        <f t="shared" si="9"/>
        <v>100</v>
      </c>
      <c r="J24" s="76">
        <v>5</v>
      </c>
      <c r="K24" s="76">
        <f t="shared" si="10"/>
        <v>50</v>
      </c>
      <c r="L24" s="76">
        <f t="shared" si="11"/>
        <v>150</v>
      </c>
      <c r="M24" s="301"/>
    </row>
    <row r="25" spans="1:13" ht="35.450000000000003" customHeight="1">
      <c r="A25" s="45"/>
      <c r="B25" s="76">
        <v>3</v>
      </c>
      <c r="C25" s="108" t="s">
        <v>273</v>
      </c>
      <c r="D25" s="76" t="s">
        <v>144</v>
      </c>
      <c r="E25" s="76">
        <v>10</v>
      </c>
      <c r="F25" s="76">
        <v>4</v>
      </c>
      <c r="G25" s="76">
        <f t="shared" si="8"/>
        <v>40</v>
      </c>
      <c r="H25" s="76">
        <v>0</v>
      </c>
      <c r="I25" s="76">
        <f t="shared" si="9"/>
        <v>0</v>
      </c>
      <c r="J25" s="76">
        <v>0.2</v>
      </c>
      <c r="K25" s="76">
        <f t="shared" si="10"/>
        <v>2</v>
      </c>
      <c r="L25" s="76">
        <f t="shared" si="11"/>
        <v>42</v>
      </c>
      <c r="M25" s="301"/>
    </row>
    <row r="26" spans="1:13" ht="29.25" customHeight="1">
      <c r="A26" s="45"/>
      <c r="B26" s="76"/>
      <c r="C26" s="108"/>
      <c r="D26" s="76"/>
      <c r="E26" s="76"/>
      <c r="F26" s="76"/>
      <c r="G26" s="76"/>
      <c r="H26" s="76"/>
      <c r="I26" s="76"/>
      <c r="J26" s="76"/>
      <c r="K26" s="76"/>
      <c r="L26" s="225">
        <f>SUM(L23:L25)</f>
        <v>492</v>
      </c>
      <c r="M26" s="300">
        <f t="shared" ref="M26:M76" si="12">L26*1.08*1.06*1.02*1.18</f>
        <v>677.91758975999994</v>
      </c>
    </row>
    <row r="27" spans="1:13" ht="49.5" customHeight="1">
      <c r="A27" s="45"/>
      <c r="B27" s="76"/>
      <c r="C27" s="355" t="s">
        <v>433</v>
      </c>
      <c r="D27" s="219"/>
      <c r="E27" s="219"/>
      <c r="F27" s="219"/>
      <c r="G27" s="219"/>
      <c r="H27" s="219"/>
      <c r="I27" s="219"/>
      <c r="J27" s="219"/>
      <c r="K27" s="219"/>
      <c r="L27" s="219"/>
      <c r="M27" s="301"/>
    </row>
    <row r="28" spans="1:13" ht="49.5" customHeight="1">
      <c r="A28" s="45"/>
      <c r="B28" s="76"/>
      <c r="C28" s="222" t="s">
        <v>440</v>
      </c>
      <c r="D28" s="219"/>
      <c r="E28" s="219"/>
      <c r="F28" s="219"/>
      <c r="G28" s="219"/>
      <c r="H28" s="219"/>
      <c r="I28" s="219"/>
      <c r="J28" s="219"/>
      <c r="K28" s="219"/>
      <c r="L28" s="219"/>
      <c r="M28" s="301"/>
    </row>
    <row r="29" spans="1:13" ht="27" customHeight="1">
      <c r="A29" s="45"/>
      <c r="B29" s="76">
        <v>1</v>
      </c>
      <c r="C29" s="223" t="s">
        <v>256</v>
      </c>
      <c r="D29" s="219" t="s">
        <v>157</v>
      </c>
      <c r="E29" s="219">
        <v>8</v>
      </c>
      <c r="F29" s="219">
        <v>0</v>
      </c>
      <c r="G29" s="219">
        <f>F29*E29</f>
        <v>0</v>
      </c>
      <c r="H29" s="219">
        <v>90</v>
      </c>
      <c r="I29" s="219">
        <f>H29*E29</f>
        <v>720</v>
      </c>
      <c r="J29" s="219">
        <v>3</v>
      </c>
      <c r="K29" s="219">
        <f>J29*E29</f>
        <v>24</v>
      </c>
      <c r="L29" s="219">
        <f>K29+I29+G29</f>
        <v>744</v>
      </c>
      <c r="M29" s="301"/>
    </row>
    <row r="30" spans="1:13" ht="36.75" customHeight="1">
      <c r="A30" s="45"/>
      <c r="B30" s="76" t="s">
        <v>5</v>
      </c>
      <c r="C30" s="223" t="s">
        <v>258</v>
      </c>
      <c r="D30" s="219" t="s">
        <v>240</v>
      </c>
      <c r="E30" s="219">
        <v>2.4</v>
      </c>
      <c r="F30" s="219" t="s">
        <v>3</v>
      </c>
      <c r="G30" s="219">
        <f>F30*E30</f>
        <v>259.2</v>
      </c>
      <c r="H30" s="219">
        <v>20</v>
      </c>
      <c r="I30" s="219">
        <f>H30*E30</f>
        <v>48</v>
      </c>
      <c r="J30" s="219">
        <v>15</v>
      </c>
      <c r="K30" s="219">
        <f>J30*E30</f>
        <v>36</v>
      </c>
      <c r="L30" s="144">
        <f>K30+I30+G30</f>
        <v>343.2</v>
      </c>
      <c r="M30" s="301"/>
    </row>
    <row r="31" spans="1:13" ht="36.75" customHeight="1">
      <c r="A31" s="45"/>
      <c r="B31" s="76">
        <v>3</v>
      </c>
      <c r="C31" s="223" t="s">
        <v>257</v>
      </c>
      <c r="D31" s="219" t="s">
        <v>9</v>
      </c>
      <c r="E31" s="219" t="s">
        <v>2</v>
      </c>
      <c r="F31" s="219">
        <v>50</v>
      </c>
      <c r="G31" s="219">
        <f>F31*E31</f>
        <v>50</v>
      </c>
      <c r="H31" s="219">
        <v>10</v>
      </c>
      <c r="I31" s="219">
        <f>H31*E31</f>
        <v>10</v>
      </c>
      <c r="J31" s="219">
        <v>10</v>
      </c>
      <c r="K31" s="219">
        <f>J31*E31</f>
        <v>10</v>
      </c>
      <c r="L31" s="219">
        <f>K31+I31+G31</f>
        <v>70</v>
      </c>
      <c r="M31" s="301"/>
    </row>
    <row r="32" spans="1:13" ht="33" customHeight="1">
      <c r="A32" s="45"/>
      <c r="B32" s="76">
        <v>4</v>
      </c>
      <c r="C32" s="223" t="s">
        <v>188</v>
      </c>
      <c r="D32" s="219" t="s">
        <v>240</v>
      </c>
      <c r="E32" s="219">
        <v>0.5</v>
      </c>
      <c r="F32" s="219" t="s">
        <v>3</v>
      </c>
      <c r="G32" s="219">
        <f>F32*E32</f>
        <v>54</v>
      </c>
      <c r="H32" s="219" t="s">
        <v>4</v>
      </c>
      <c r="I32" s="219">
        <f>H32*E32</f>
        <v>10</v>
      </c>
      <c r="J32" s="219">
        <v>15</v>
      </c>
      <c r="K32" s="219">
        <f>J32*E32</f>
        <v>7.5</v>
      </c>
      <c r="L32" s="219">
        <f>K32+I32+G32</f>
        <v>71.5</v>
      </c>
      <c r="M32" s="301"/>
    </row>
    <row r="33" spans="1:17" ht="33.75" customHeight="1">
      <c r="A33" s="45"/>
      <c r="B33" s="76"/>
      <c r="C33" s="219" t="s">
        <v>158</v>
      </c>
      <c r="D33" s="219"/>
      <c r="E33" s="219"/>
      <c r="F33" s="219"/>
      <c r="G33" s="219"/>
      <c r="H33" s="219"/>
      <c r="I33" s="219"/>
      <c r="J33" s="219"/>
      <c r="K33" s="219"/>
      <c r="L33" s="191">
        <f>SUM(L29:L32)</f>
        <v>1228.7</v>
      </c>
      <c r="M33" s="300">
        <f t="shared" si="12"/>
        <v>1693.0027287360001</v>
      </c>
    </row>
    <row r="34" spans="1:17" ht="30.75" customHeight="1">
      <c r="A34" s="45"/>
      <c r="B34" s="76"/>
      <c r="C34" s="355" t="s">
        <v>434</v>
      </c>
      <c r="D34" s="219"/>
      <c r="E34" s="219"/>
      <c r="F34" s="219"/>
      <c r="G34" s="219"/>
      <c r="H34" s="219"/>
      <c r="I34" s="219"/>
      <c r="J34" s="219"/>
      <c r="K34" s="219"/>
      <c r="L34" s="219"/>
      <c r="M34" s="301"/>
    </row>
    <row r="35" spans="1:17" ht="24" customHeight="1">
      <c r="A35" s="45"/>
      <c r="B35" s="76"/>
      <c r="C35" s="222" t="s">
        <v>600</v>
      </c>
      <c r="D35" s="219"/>
      <c r="E35" s="219"/>
      <c r="F35" s="219"/>
      <c r="G35" s="219"/>
      <c r="H35" s="219"/>
      <c r="I35" s="219"/>
      <c r="J35" s="219"/>
      <c r="K35" s="219"/>
      <c r="L35" s="219"/>
      <c r="M35" s="301"/>
    </row>
    <row r="36" spans="1:17" ht="36.75" customHeight="1">
      <c r="A36" s="45"/>
      <c r="B36" s="76">
        <v>1</v>
      </c>
      <c r="C36" s="223" t="s">
        <v>256</v>
      </c>
      <c r="D36" s="219" t="s">
        <v>157</v>
      </c>
      <c r="E36" s="219">
        <v>8</v>
      </c>
      <c r="F36" s="219">
        <v>0</v>
      </c>
      <c r="G36" s="219">
        <f>F36*E36</f>
        <v>0</v>
      </c>
      <c r="H36" s="219">
        <v>90</v>
      </c>
      <c r="I36" s="219">
        <f>H36*E36</f>
        <v>720</v>
      </c>
      <c r="J36" s="219">
        <v>3</v>
      </c>
      <c r="K36" s="219">
        <f>J36*E36</f>
        <v>24</v>
      </c>
      <c r="L36" s="219">
        <f>K36+I36+G36</f>
        <v>744</v>
      </c>
      <c r="M36" s="301"/>
      <c r="Q36" s="324"/>
    </row>
    <row r="37" spans="1:17" ht="36.75" customHeight="1">
      <c r="A37" s="45"/>
      <c r="B37" s="76" t="s">
        <v>5</v>
      </c>
      <c r="C37" s="223" t="s">
        <v>258</v>
      </c>
      <c r="D37" s="219" t="s">
        <v>240</v>
      </c>
      <c r="E37" s="219">
        <v>2.4</v>
      </c>
      <c r="F37" s="219" t="s">
        <v>3</v>
      </c>
      <c r="G37" s="219">
        <f>F37*E37</f>
        <v>259.2</v>
      </c>
      <c r="H37" s="219">
        <v>20</v>
      </c>
      <c r="I37" s="219">
        <f>H37*E37</f>
        <v>48</v>
      </c>
      <c r="J37" s="219">
        <v>15</v>
      </c>
      <c r="K37" s="219">
        <f>J37*E37</f>
        <v>36</v>
      </c>
      <c r="L37" s="144">
        <f>K37+I37+G37</f>
        <v>343.2</v>
      </c>
      <c r="M37" s="301"/>
      <c r="Q37" s="324"/>
    </row>
    <row r="38" spans="1:17" ht="57" customHeight="1">
      <c r="A38" s="45"/>
      <c r="B38" s="76">
        <v>3</v>
      </c>
      <c r="C38" s="223" t="s">
        <v>257</v>
      </c>
      <c r="D38" s="219" t="s">
        <v>9</v>
      </c>
      <c r="E38" s="219" t="s">
        <v>2</v>
      </c>
      <c r="F38" s="219">
        <v>50</v>
      </c>
      <c r="G38" s="219">
        <f>F38*E38</f>
        <v>50</v>
      </c>
      <c r="H38" s="219">
        <v>10</v>
      </c>
      <c r="I38" s="219">
        <f>H38*E38</f>
        <v>10</v>
      </c>
      <c r="J38" s="219">
        <v>10</v>
      </c>
      <c r="K38" s="219">
        <f>J38*E38</f>
        <v>10</v>
      </c>
      <c r="L38" s="219">
        <f>K38+I38+G38</f>
        <v>70</v>
      </c>
      <c r="M38" s="301"/>
      <c r="Q38" s="324"/>
    </row>
    <row r="39" spans="1:17" ht="34.15" customHeight="1">
      <c r="A39" s="45"/>
      <c r="B39" s="76">
        <v>4</v>
      </c>
      <c r="C39" s="223" t="s">
        <v>188</v>
      </c>
      <c r="D39" s="219" t="s">
        <v>240</v>
      </c>
      <c r="E39" s="219">
        <v>0.5</v>
      </c>
      <c r="F39" s="219" t="s">
        <v>3</v>
      </c>
      <c r="G39" s="219">
        <f>F39*E39</f>
        <v>54</v>
      </c>
      <c r="H39" s="219" t="s">
        <v>4</v>
      </c>
      <c r="I39" s="219">
        <f>H39*E39</f>
        <v>10</v>
      </c>
      <c r="J39" s="219">
        <v>15</v>
      </c>
      <c r="K39" s="219">
        <f>J39*E39</f>
        <v>7.5</v>
      </c>
      <c r="L39" s="219">
        <f>K39+I39+G39</f>
        <v>71.5</v>
      </c>
      <c r="M39" s="301"/>
      <c r="Q39" s="324"/>
    </row>
    <row r="40" spans="1:17" ht="24.75" customHeight="1">
      <c r="A40" s="45"/>
      <c r="B40" s="76"/>
      <c r="C40" s="219" t="s">
        <v>158</v>
      </c>
      <c r="D40" s="219"/>
      <c r="E40" s="219"/>
      <c r="F40" s="219"/>
      <c r="G40" s="219"/>
      <c r="H40" s="219"/>
      <c r="I40" s="219"/>
      <c r="J40" s="219"/>
      <c r="K40" s="219"/>
      <c r="L40" s="191">
        <f>SUM(L36:L39)</f>
        <v>1228.7</v>
      </c>
      <c r="M40" s="300">
        <f t="shared" si="12"/>
        <v>1693.0027287360001</v>
      </c>
      <c r="Q40" s="324"/>
    </row>
    <row r="41" spans="1:17" ht="30" hidden="1">
      <c r="A41" s="45"/>
      <c r="B41" s="76"/>
      <c r="C41" s="357" t="s">
        <v>212</v>
      </c>
      <c r="D41" s="76"/>
      <c r="E41" s="76"/>
      <c r="F41" s="76"/>
      <c r="G41" s="76"/>
      <c r="H41" s="76"/>
      <c r="I41" s="76"/>
      <c r="J41" s="76"/>
      <c r="K41" s="76"/>
      <c r="L41" s="76"/>
      <c r="M41" s="300">
        <f t="shared" si="12"/>
        <v>0</v>
      </c>
    </row>
    <row r="42" spans="1:17" ht="30" customHeight="1">
      <c r="A42" s="45"/>
      <c r="B42" s="76"/>
      <c r="C42" s="355" t="s">
        <v>435</v>
      </c>
      <c r="D42" s="76"/>
      <c r="E42" s="76"/>
      <c r="F42" s="76"/>
      <c r="G42" s="76"/>
      <c r="H42" s="76"/>
      <c r="I42" s="76"/>
      <c r="J42" s="76"/>
      <c r="K42" s="76"/>
      <c r="L42" s="76"/>
      <c r="M42" s="301"/>
    </row>
    <row r="43" spans="1:17" ht="19.5" customHeight="1">
      <c r="A43" s="45"/>
      <c r="B43" s="76"/>
      <c r="C43" s="349" t="s">
        <v>213</v>
      </c>
      <c r="D43" s="76"/>
      <c r="E43" s="76"/>
      <c r="F43" s="76"/>
      <c r="G43" s="76"/>
      <c r="H43" s="76"/>
      <c r="I43" s="76"/>
      <c r="J43" s="76"/>
      <c r="K43" s="76"/>
      <c r="L43" s="76"/>
      <c r="M43" s="301"/>
    </row>
    <row r="44" spans="1:17" ht="56.45" customHeight="1">
      <c r="A44" s="45"/>
      <c r="B44" s="76">
        <v>1</v>
      </c>
      <c r="C44" s="108" t="s">
        <v>436</v>
      </c>
      <c r="D44" s="76" t="s">
        <v>157</v>
      </c>
      <c r="E44" s="76">
        <v>18</v>
      </c>
      <c r="F44" s="76">
        <v>11</v>
      </c>
      <c r="G44" s="76">
        <f t="shared" ref="G44:G47" si="13">F44*E44</f>
        <v>198</v>
      </c>
      <c r="H44" s="76">
        <v>9</v>
      </c>
      <c r="I44" s="76">
        <f t="shared" ref="I44:I47" si="14">H44*E44</f>
        <v>162</v>
      </c>
      <c r="J44" s="76">
        <v>9</v>
      </c>
      <c r="K44" s="76">
        <f t="shared" ref="K44:K47" si="15">J44*E44</f>
        <v>162</v>
      </c>
      <c r="L44" s="76">
        <f t="shared" ref="L44:L47" si="16">K44+I44+G44</f>
        <v>522</v>
      </c>
      <c r="M44" s="301"/>
    </row>
    <row r="45" spans="1:17" ht="56.45" customHeight="1">
      <c r="A45" s="45"/>
      <c r="B45" s="76"/>
      <c r="C45" s="108" t="s">
        <v>437</v>
      </c>
      <c r="D45" s="76" t="s">
        <v>157</v>
      </c>
      <c r="E45" s="76">
        <v>2</v>
      </c>
      <c r="F45" s="76">
        <v>27.4</v>
      </c>
      <c r="G45" s="76">
        <f t="shared" ref="G45" si="17">F45*E45</f>
        <v>54.8</v>
      </c>
      <c r="H45" s="76">
        <v>9</v>
      </c>
      <c r="I45" s="76">
        <f t="shared" ref="I45" si="18">H45*E45</f>
        <v>18</v>
      </c>
      <c r="J45" s="76">
        <v>9</v>
      </c>
      <c r="K45" s="76">
        <f t="shared" ref="K45" si="19">J45*E45</f>
        <v>18</v>
      </c>
      <c r="L45" s="76">
        <f t="shared" ref="L45" si="20">K45+I45+G45</f>
        <v>90.8</v>
      </c>
      <c r="M45" s="301"/>
    </row>
    <row r="46" spans="1:17" ht="51" customHeight="1">
      <c r="A46" s="45"/>
      <c r="B46" s="76">
        <v>2</v>
      </c>
      <c r="C46" s="108" t="s">
        <v>438</v>
      </c>
      <c r="D46" s="76" t="s">
        <v>8</v>
      </c>
      <c r="E46" s="76">
        <v>10</v>
      </c>
      <c r="F46" s="76">
        <v>0</v>
      </c>
      <c r="G46" s="76">
        <f t="shared" si="13"/>
        <v>0</v>
      </c>
      <c r="H46" s="76">
        <v>8</v>
      </c>
      <c r="I46" s="76">
        <f t="shared" si="14"/>
        <v>80</v>
      </c>
      <c r="J46" s="76">
        <v>5</v>
      </c>
      <c r="K46" s="76">
        <f t="shared" si="15"/>
        <v>50</v>
      </c>
      <c r="L46" s="76">
        <f t="shared" si="16"/>
        <v>130</v>
      </c>
      <c r="M46" s="301"/>
    </row>
    <row r="47" spans="1:17" ht="28.9" customHeight="1">
      <c r="A47" s="45"/>
      <c r="B47" s="76">
        <v>3</v>
      </c>
      <c r="C47" s="108" t="s">
        <v>273</v>
      </c>
      <c r="D47" s="76" t="s">
        <v>144</v>
      </c>
      <c r="E47" s="76">
        <v>8</v>
      </c>
      <c r="F47" s="76">
        <v>4</v>
      </c>
      <c r="G47" s="76">
        <f t="shared" si="13"/>
        <v>32</v>
      </c>
      <c r="H47" s="76">
        <v>0</v>
      </c>
      <c r="I47" s="76">
        <f t="shared" si="14"/>
        <v>0</v>
      </c>
      <c r="J47" s="76">
        <v>0.2</v>
      </c>
      <c r="K47" s="76">
        <f t="shared" si="15"/>
        <v>1.6</v>
      </c>
      <c r="L47" s="76">
        <f t="shared" si="16"/>
        <v>33.6</v>
      </c>
      <c r="M47" s="301"/>
    </row>
    <row r="48" spans="1:17" ht="28.9" customHeight="1">
      <c r="A48" s="45"/>
      <c r="B48" s="76"/>
      <c r="C48" s="108"/>
      <c r="D48" s="76"/>
      <c r="E48" s="76"/>
      <c r="F48" s="76"/>
      <c r="G48" s="76"/>
      <c r="H48" s="76"/>
      <c r="I48" s="76"/>
      <c r="J48" s="76"/>
      <c r="K48" s="76"/>
      <c r="L48" s="225">
        <f>SUM(L44:L47)</f>
        <v>776.4</v>
      </c>
      <c r="M48" s="300">
        <f t="shared" si="12"/>
        <v>1069.7870257920001</v>
      </c>
    </row>
    <row r="49" spans="1:13" ht="30" customHeight="1">
      <c r="A49" s="45"/>
      <c r="B49" s="76"/>
      <c r="C49" s="357" t="s">
        <v>602</v>
      </c>
      <c r="D49" s="76"/>
      <c r="E49" s="76"/>
      <c r="F49" s="76"/>
      <c r="G49" s="76"/>
      <c r="H49" s="76"/>
      <c r="I49" s="76"/>
      <c r="J49" s="76"/>
      <c r="K49" s="76"/>
      <c r="L49" s="353"/>
      <c r="M49" s="301"/>
    </row>
    <row r="50" spans="1:13" ht="30" customHeight="1">
      <c r="A50" s="45"/>
      <c r="B50" s="76"/>
      <c r="C50" s="222" t="s">
        <v>601</v>
      </c>
      <c r="D50" s="219"/>
      <c r="E50" s="219"/>
      <c r="F50" s="219"/>
      <c r="G50" s="219"/>
      <c r="H50" s="219"/>
      <c r="I50" s="219"/>
      <c r="J50" s="219"/>
      <c r="K50" s="219"/>
      <c r="L50" s="219"/>
      <c r="M50" s="301"/>
    </row>
    <row r="51" spans="1:13" ht="30" customHeight="1">
      <c r="A51" s="45"/>
      <c r="B51" s="76">
        <v>1</v>
      </c>
      <c r="C51" s="223" t="s">
        <v>256</v>
      </c>
      <c r="D51" s="219" t="s">
        <v>157</v>
      </c>
      <c r="E51" s="219">
        <v>21</v>
      </c>
      <c r="F51" s="219">
        <v>0</v>
      </c>
      <c r="G51" s="219">
        <f>F51*E51</f>
        <v>0</v>
      </c>
      <c r="H51" s="219">
        <v>90</v>
      </c>
      <c r="I51" s="219">
        <f>H51*E51</f>
        <v>1890</v>
      </c>
      <c r="J51" s="219">
        <v>3</v>
      </c>
      <c r="K51" s="219">
        <f>J51*E51</f>
        <v>63</v>
      </c>
      <c r="L51" s="219">
        <f>K51+I51+G51</f>
        <v>1953</v>
      </c>
      <c r="M51" s="301"/>
    </row>
    <row r="52" spans="1:13" ht="30" customHeight="1">
      <c r="A52" s="45"/>
      <c r="B52" s="76" t="s">
        <v>5</v>
      </c>
      <c r="C52" s="223" t="s">
        <v>258</v>
      </c>
      <c r="D52" s="219" t="s">
        <v>240</v>
      </c>
      <c r="E52" s="219">
        <v>6.3</v>
      </c>
      <c r="F52" s="219" t="s">
        <v>3</v>
      </c>
      <c r="G52" s="219">
        <f>F52*E52</f>
        <v>680.4</v>
      </c>
      <c r="H52" s="219">
        <v>20</v>
      </c>
      <c r="I52" s="219">
        <f>H52*E52</f>
        <v>126</v>
      </c>
      <c r="J52" s="219">
        <v>15</v>
      </c>
      <c r="K52" s="219">
        <f>J52*E52</f>
        <v>94.5</v>
      </c>
      <c r="L52" s="144">
        <f>K52+I52+G52</f>
        <v>900.9</v>
      </c>
      <c r="M52" s="301"/>
    </row>
    <row r="53" spans="1:13" ht="30" customHeight="1">
      <c r="A53" s="45"/>
      <c r="B53" s="76">
        <v>3</v>
      </c>
      <c r="C53" s="223" t="s">
        <v>257</v>
      </c>
      <c r="D53" s="219" t="s">
        <v>9</v>
      </c>
      <c r="E53" s="219" t="s">
        <v>2</v>
      </c>
      <c r="F53" s="219">
        <v>50</v>
      </c>
      <c r="G53" s="219">
        <f>F53*E53</f>
        <v>50</v>
      </c>
      <c r="H53" s="219">
        <v>10</v>
      </c>
      <c r="I53" s="219">
        <f>H53*E53</f>
        <v>10</v>
      </c>
      <c r="J53" s="219">
        <v>10</v>
      </c>
      <c r="K53" s="219">
        <f>J53*E53</f>
        <v>10</v>
      </c>
      <c r="L53" s="219">
        <f>K53+I53+G53</f>
        <v>70</v>
      </c>
      <c r="M53" s="301"/>
    </row>
    <row r="54" spans="1:13" ht="30" customHeight="1">
      <c r="A54" s="45"/>
      <c r="B54" s="76">
        <v>4</v>
      </c>
      <c r="C54" s="223" t="s">
        <v>188</v>
      </c>
      <c r="D54" s="219" t="s">
        <v>240</v>
      </c>
      <c r="E54" s="219">
        <v>0.5</v>
      </c>
      <c r="F54" s="219" t="s">
        <v>3</v>
      </c>
      <c r="G54" s="219">
        <f>F54*E54</f>
        <v>54</v>
      </c>
      <c r="H54" s="219" t="s">
        <v>4</v>
      </c>
      <c r="I54" s="219">
        <f>H54*E54</f>
        <v>10</v>
      </c>
      <c r="J54" s="219">
        <v>15</v>
      </c>
      <c r="K54" s="219">
        <f>J54*E54</f>
        <v>7.5</v>
      </c>
      <c r="L54" s="219">
        <f>K54+I54+G54</f>
        <v>71.5</v>
      </c>
      <c r="M54" s="301"/>
    </row>
    <row r="55" spans="1:13" ht="30" customHeight="1">
      <c r="A55" s="45"/>
      <c r="B55" s="76"/>
      <c r="C55" s="219" t="s">
        <v>158</v>
      </c>
      <c r="D55" s="219"/>
      <c r="E55" s="219"/>
      <c r="F55" s="219"/>
      <c r="G55" s="219"/>
      <c r="H55" s="219"/>
      <c r="I55" s="219"/>
      <c r="J55" s="219"/>
      <c r="K55" s="219"/>
      <c r="L55" s="191">
        <f>SUM(L51:L54)</f>
        <v>2995.4</v>
      </c>
      <c r="M55" s="300">
        <f t="shared" si="12"/>
        <v>4127.3055861120001</v>
      </c>
    </row>
    <row r="56" spans="1:13" ht="30" customHeight="1">
      <c r="A56" s="45"/>
      <c r="B56" s="76"/>
      <c r="C56" s="357" t="s">
        <v>572</v>
      </c>
      <c r="D56" s="76"/>
      <c r="E56" s="76"/>
      <c r="F56" s="76"/>
      <c r="G56" s="76"/>
      <c r="H56" s="76"/>
      <c r="I56" s="76"/>
      <c r="J56" s="76"/>
      <c r="K56" s="76"/>
      <c r="L56" s="76"/>
      <c r="M56" s="301"/>
    </row>
    <row r="57" spans="1:13" ht="30" customHeight="1">
      <c r="A57" s="45"/>
      <c r="B57" s="76"/>
      <c r="C57" s="222" t="s">
        <v>603</v>
      </c>
      <c r="D57" s="219"/>
      <c r="E57" s="219"/>
      <c r="F57" s="219"/>
      <c r="G57" s="219"/>
      <c r="H57" s="219"/>
      <c r="I57" s="219"/>
      <c r="J57" s="219"/>
      <c r="K57" s="219"/>
      <c r="L57" s="219"/>
      <c r="M57" s="301"/>
    </row>
    <row r="58" spans="1:13" ht="30" customHeight="1">
      <c r="A58" s="45"/>
      <c r="B58" s="76">
        <v>1</v>
      </c>
      <c r="C58" s="223" t="s">
        <v>256</v>
      </c>
      <c r="D58" s="219" t="s">
        <v>157</v>
      </c>
      <c r="E58" s="219">
        <v>7</v>
      </c>
      <c r="F58" s="219">
        <v>0</v>
      </c>
      <c r="G58" s="219">
        <f>F58*E58</f>
        <v>0</v>
      </c>
      <c r="H58" s="219">
        <v>90</v>
      </c>
      <c r="I58" s="219">
        <f>H58*E58</f>
        <v>630</v>
      </c>
      <c r="J58" s="219">
        <v>3</v>
      </c>
      <c r="K58" s="219">
        <f>J58*E58</f>
        <v>21</v>
      </c>
      <c r="L58" s="219">
        <f>K58+I58+G58</f>
        <v>651</v>
      </c>
      <c r="M58" s="301"/>
    </row>
    <row r="59" spans="1:13" ht="27" customHeight="1">
      <c r="A59" s="45"/>
      <c r="B59" s="76" t="s">
        <v>5</v>
      </c>
      <c r="C59" s="223" t="s">
        <v>258</v>
      </c>
      <c r="D59" s="219" t="s">
        <v>240</v>
      </c>
      <c r="E59" s="219">
        <v>2.1</v>
      </c>
      <c r="F59" s="219" t="s">
        <v>3</v>
      </c>
      <c r="G59" s="219">
        <f>F59*E59</f>
        <v>226.8</v>
      </c>
      <c r="H59" s="219">
        <v>20</v>
      </c>
      <c r="I59" s="219">
        <f>H59*E59</f>
        <v>42</v>
      </c>
      <c r="J59" s="219">
        <v>15</v>
      </c>
      <c r="K59" s="219">
        <f>J59*E59</f>
        <v>31.5</v>
      </c>
      <c r="L59" s="144">
        <f>K59+I59+G59</f>
        <v>300.3</v>
      </c>
      <c r="M59" s="301"/>
    </row>
    <row r="60" spans="1:13" ht="33.6" customHeight="1">
      <c r="A60" s="45"/>
      <c r="B60" s="76">
        <v>3</v>
      </c>
      <c r="C60" s="223" t="s">
        <v>257</v>
      </c>
      <c r="D60" s="219" t="s">
        <v>9</v>
      </c>
      <c r="E60" s="219" t="s">
        <v>2</v>
      </c>
      <c r="F60" s="219">
        <v>50</v>
      </c>
      <c r="G60" s="219">
        <f>F60*E60</f>
        <v>50</v>
      </c>
      <c r="H60" s="219">
        <v>10</v>
      </c>
      <c r="I60" s="219">
        <f>H60*E60</f>
        <v>10</v>
      </c>
      <c r="J60" s="219">
        <v>10</v>
      </c>
      <c r="K60" s="219">
        <f>J60*E60</f>
        <v>10</v>
      </c>
      <c r="L60" s="219">
        <f>K60+I60+G60</f>
        <v>70</v>
      </c>
      <c r="M60" s="301"/>
    </row>
    <row r="61" spans="1:13" ht="35.450000000000003" customHeight="1">
      <c r="A61" s="45"/>
      <c r="B61" s="76">
        <v>4</v>
      </c>
      <c r="C61" s="223" t="s">
        <v>188</v>
      </c>
      <c r="D61" s="219" t="s">
        <v>240</v>
      </c>
      <c r="E61" s="219">
        <v>0.5</v>
      </c>
      <c r="F61" s="219" t="s">
        <v>3</v>
      </c>
      <c r="G61" s="219">
        <f>F61*E61</f>
        <v>54</v>
      </c>
      <c r="H61" s="219" t="s">
        <v>4</v>
      </c>
      <c r="I61" s="219">
        <f>H61*E61</f>
        <v>10</v>
      </c>
      <c r="J61" s="219">
        <v>15</v>
      </c>
      <c r="K61" s="219">
        <f>J61*E61</f>
        <v>7.5</v>
      </c>
      <c r="L61" s="219">
        <f>K61+I61+G61</f>
        <v>71.5</v>
      </c>
      <c r="M61" s="301"/>
    </row>
    <row r="62" spans="1:13" ht="35.450000000000003" customHeight="1">
      <c r="A62" s="45"/>
      <c r="B62" s="76"/>
      <c r="C62" s="219" t="s">
        <v>158</v>
      </c>
      <c r="D62" s="219"/>
      <c r="E62" s="219"/>
      <c r="F62" s="219"/>
      <c r="G62" s="219"/>
      <c r="H62" s="219"/>
      <c r="I62" s="219"/>
      <c r="J62" s="219"/>
      <c r="K62" s="219"/>
      <c r="L62" s="144">
        <f>SUM(L58:L61)</f>
        <v>1092.8</v>
      </c>
      <c r="M62" s="301"/>
    </row>
    <row r="63" spans="1:13" ht="35.450000000000003" customHeight="1">
      <c r="A63" s="45"/>
      <c r="B63" s="76"/>
      <c r="C63" s="222" t="s">
        <v>604</v>
      </c>
      <c r="D63" s="219"/>
      <c r="E63" s="219"/>
      <c r="F63" s="219"/>
      <c r="G63" s="219"/>
      <c r="H63" s="219"/>
      <c r="I63" s="219"/>
      <c r="J63" s="219"/>
      <c r="K63" s="219"/>
      <c r="L63" s="144"/>
      <c r="M63" s="301"/>
    </row>
    <row r="64" spans="1:13" ht="35.450000000000003" customHeight="1">
      <c r="A64" s="45"/>
      <c r="B64" s="76">
        <v>1</v>
      </c>
      <c r="C64" s="223" t="s">
        <v>256</v>
      </c>
      <c r="D64" s="219" t="s">
        <v>157</v>
      </c>
      <c r="E64" s="219">
        <v>20</v>
      </c>
      <c r="F64" s="219">
        <v>0</v>
      </c>
      <c r="G64" s="219">
        <f>F64*E64</f>
        <v>0</v>
      </c>
      <c r="H64" s="219">
        <v>90</v>
      </c>
      <c r="I64" s="219">
        <f>H64*E64</f>
        <v>1800</v>
      </c>
      <c r="J64" s="219">
        <v>3</v>
      </c>
      <c r="K64" s="219">
        <f>J64*E64</f>
        <v>60</v>
      </c>
      <c r="L64" s="219">
        <f>K64+I64+G64</f>
        <v>1860</v>
      </c>
      <c r="M64" s="301"/>
    </row>
    <row r="65" spans="1:13" ht="35.450000000000003" customHeight="1">
      <c r="A65" s="45"/>
      <c r="B65" s="76" t="s">
        <v>5</v>
      </c>
      <c r="C65" s="223" t="s">
        <v>258</v>
      </c>
      <c r="D65" s="219" t="s">
        <v>240</v>
      </c>
      <c r="E65" s="219">
        <v>6</v>
      </c>
      <c r="F65" s="219" t="s">
        <v>3</v>
      </c>
      <c r="G65" s="219">
        <f>F65*E65</f>
        <v>648</v>
      </c>
      <c r="H65" s="219">
        <v>20</v>
      </c>
      <c r="I65" s="219">
        <f>H65*E65</f>
        <v>120</v>
      </c>
      <c r="J65" s="219">
        <v>15</v>
      </c>
      <c r="K65" s="219">
        <f>J65*E65</f>
        <v>90</v>
      </c>
      <c r="L65" s="144">
        <f>K65+I65+G65</f>
        <v>858</v>
      </c>
      <c r="M65" s="301"/>
    </row>
    <row r="66" spans="1:13" ht="33.6" customHeight="1">
      <c r="A66" s="45"/>
      <c r="B66" s="76">
        <v>3</v>
      </c>
      <c r="C66" s="223" t="s">
        <v>257</v>
      </c>
      <c r="D66" s="219" t="s">
        <v>9</v>
      </c>
      <c r="E66" s="219" t="s">
        <v>2</v>
      </c>
      <c r="F66" s="219">
        <v>50</v>
      </c>
      <c r="G66" s="219">
        <f>F66*E66</f>
        <v>50</v>
      </c>
      <c r="H66" s="219">
        <v>10</v>
      </c>
      <c r="I66" s="219">
        <f>H66*E66</f>
        <v>10</v>
      </c>
      <c r="J66" s="219">
        <v>10</v>
      </c>
      <c r="K66" s="219">
        <f>J66*E66</f>
        <v>10</v>
      </c>
      <c r="L66" s="219">
        <f>K66+I66+G66</f>
        <v>70</v>
      </c>
      <c r="M66" s="301"/>
    </row>
    <row r="67" spans="1:13" ht="49.9" customHeight="1">
      <c r="A67" s="45"/>
      <c r="B67" s="76">
        <v>4</v>
      </c>
      <c r="C67" s="223" t="s">
        <v>188</v>
      </c>
      <c r="D67" s="219" t="s">
        <v>240</v>
      </c>
      <c r="E67" s="219">
        <v>0.5</v>
      </c>
      <c r="F67" s="219" t="s">
        <v>3</v>
      </c>
      <c r="G67" s="219">
        <f>F67*E67</f>
        <v>54</v>
      </c>
      <c r="H67" s="219" t="s">
        <v>4</v>
      </c>
      <c r="I67" s="219">
        <f>H67*E67</f>
        <v>10</v>
      </c>
      <c r="J67" s="219">
        <v>15</v>
      </c>
      <c r="K67" s="219">
        <f>J67*E67</f>
        <v>7.5</v>
      </c>
      <c r="L67" s="219">
        <f>K67+I67+G67</f>
        <v>71.5</v>
      </c>
      <c r="M67" s="301"/>
    </row>
    <row r="68" spans="1:13" ht="21" customHeight="1">
      <c r="A68" s="45"/>
      <c r="B68" s="76"/>
      <c r="C68" s="219" t="s">
        <v>158</v>
      </c>
      <c r="D68" s="219"/>
      <c r="E68" s="219"/>
      <c r="F68" s="219"/>
      <c r="G68" s="219"/>
      <c r="H68" s="219"/>
      <c r="I68" s="219"/>
      <c r="J68" s="219"/>
      <c r="K68" s="219"/>
      <c r="L68" s="144">
        <f>SUM(L64:L67)</f>
        <v>2859.5</v>
      </c>
      <c r="M68" s="301"/>
    </row>
    <row r="69" spans="1:13" ht="39.6" customHeight="1">
      <c r="A69" s="45"/>
      <c r="B69" s="76"/>
      <c r="C69" s="219" t="s">
        <v>439</v>
      </c>
      <c r="D69" s="219"/>
      <c r="E69" s="219"/>
      <c r="F69" s="219"/>
      <c r="G69" s="219"/>
      <c r="H69" s="219"/>
      <c r="I69" s="219"/>
      <c r="J69" s="219"/>
      <c r="K69" s="219"/>
      <c r="L69" s="232">
        <f>L68+L62</f>
        <v>3952.3</v>
      </c>
      <c r="M69" s="300">
        <f t="shared" si="12"/>
        <v>5445.800182944</v>
      </c>
    </row>
    <row r="70" spans="1:13" ht="30" customHeight="1">
      <c r="A70" s="45"/>
      <c r="B70" s="76"/>
      <c r="C70" s="357" t="s">
        <v>573</v>
      </c>
      <c r="D70" s="219"/>
      <c r="E70" s="219"/>
      <c r="F70" s="219"/>
      <c r="G70" s="219"/>
      <c r="H70" s="219"/>
      <c r="I70" s="219"/>
      <c r="J70" s="219"/>
      <c r="K70" s="219"/>
      <c r="L70" s="144"/>
      <c r="M70" s="301"/>
    </row>
    <row r="71" spans="1:13" ht="30" customHeight="1">
      <c r="A71" s="45"/>
      <c r="B71" s="76"/>
      <c r="C71" s="222" t="s">
        <v>605</v>
      </c>
      <c r="D71" s="219"/>
      <c r="E71" s="219"/>
      <c r="F71" s="219"/>
      <c r="G71" s="219"/>
      <c r="H71" s="219"/>
      <c r="I71" s="219"/>
      <c r="J71" s="219"/>
      <c r="K71" s="219"/>
      <c r="L71" s="144"/>
      <c r="M71" s="301"/>
    </row>
    <row r="72" spans="1:13" ht="30" customHeight="1">
      <c r="A72" s="45"/>
      <c r="B72" s="76">
        <v>1</v>
      </c>
      <c r="C72" s="223" t="s">
        <v>256</v>
      </c>
      <c r="D72" s="219" t="s">
        <v>157</v>
      </c>
      <c r="E72" s="219">
        <v>12</v>
      </c>
      <c r="F72" s="219">
        <v>0</v>
      </c>
      <c r="G72" s="219">
        <f>F72*E72</f>
        <v>0</v>
      </c>
      <c r="H72" s="219">
        <v>90</v>
      </c>
      <c r="I72" s="219">
        <f>H72*E72</f>
        <v>1080</v>
      </c>
      <c r="J72" s="219">
        <v>3</v>
      </c>
      <c r="K72" s="219">
        <f>J72*E72</f>
        <v>36</v>
      </c>
      <c r="L72" s="219">
        <f>K72+I72+G72</f>
        <v>1116</v>
      </c>
      <c r="M72" s="301"/>
    </row>
    <row r="73" spans="1:13" ht="30" customHeight="1">
      <c r="A73" s="45"/>
      <c r="B73" s="76" t="s">
        <v>5</v>
      </c>
      <c r="C73" s="223" t="s">
        <v>258</v>
      </c>
      <c r="D73" s="219" t="s">
        <v>240</v>
      </c>
      <c r="E73" s="219">
        <v>3.6</v>
      </c>
      <c r="F73" s="219" t="s">
        <v>3</v>
      </c>
      <c r="G73" s="219">
        <f>F73*E73</f>
        <v>388.8</v>
      </c>
      <c r="H73" s="219">
        <v>20</v>
      </c>
      <c r="I73" s="219">
        <f>H73*E73</f>
        <v>72</v>
      </c>
      <c r="J73" s="219">
        <v>15</v>
      </c>
      <c r="K73" s="219">
        <f>J73*E73</f>
        <v>54</v>
      </c>
      <c r="L73" s="144">
        <f>K73+I73+G73</f>
        <v>514.79999999999995</v>
      </c>
      <c r="M73" s="301"/>
    </row>
    <row r="74" spans="1:13" ht="30" customHeight="1">
      <c r="A74" s="45"/>
      <c r="B74" s="76">
        <v>3</v>
      </c>
      <c r="C74" s="223" t="s">
        <v>257</v>
      </c>
      <c r="D74" s="219" t="s">
        <v>9</v>
      </c>
      <c r="E74" s="219" t="s">
        <v>2</v>
      </c>
      <c r="F74" s="219">
        <v>50</v>
      </c>
      <c r="G74" s="219">
        <f>F74*E74</f>
        <v>50</v>
      </c>
      <c r="H74" s="219">
        <v>10</v>
      </c>
      <c r="I74" s="219">
        <f>H74*E74</f>
        <v>10</v>
      </c>
      <c r="J74" s="219">
        <v>10</v>
      </c>
      <c r="K74" s="219">
        <f>J74*E74</f>
        <v>10</v>
      </c>
      <c r="L74" s="219">
        <f>K74+I74+G74</f>
        <v>70</v>
      </c>
      <c r="M74" s="301"/>
    </row>
    <row r="75" spans="1:13" ht="30" customHeight="1">
      <c r="A75" s="45"/>
      <c r="B75" s="76">
        <v>4</v>
      </c>
      <c r="C75" s="223" t="s">
        <v>188</v>
      </c>
      <c r="D75" s="219" t="s">
        <v>240</v>
      </c>
      <c r="E75" s="219">
        <v>0.5</v>
      </c>
      <c r="F75" s="219" t="s">
        <v>3</v>
      </c>
      <c r="G75" s="219">
        <f>F75*E75</f>
        <v>54</v>
      </c>
      <c r="H75" s="219" t="s">
        <v>4</v>
      </c>
      <c r="I75" s="219">
        <f>H75*E75</f>
        <v>10</v>
      </c>
      <c r="J75" s="219">
        <v>15</v>
      </c>
      <c r="K75" s="219">
        <f>J75*E75</f>
        <v>7.5</v>
      </c>
      <c r="L75" s="219">
        <f>K75+I75+G75</f>
        <v>71.5</v>
      </c>
      <c r="M75" s="301"/>
    </row>
    <row r="76" spans="1:13" ht="30" customHeight="1">
      <c r="A76" s="45"/>
      <c r="B76" s="76"/>
      <c r="C76" s="219" t="s">
        <v>158</v>
      </c>
      <c r="D76" s="219"/>
      <c r="E76" s="219"/>
      <c r="F76" s="219"/>
      <c r="G76" s="219"/>
      <c r="H76" s="219"/>
      <c r="I76" s="219"/>
      <c r="J76" s="219"/>
      <c r="K76" s="219"/>
      <c r="L76" s="191">
        <f>SUM(L72:L75)</f>
        <v>1772.3</v>
      </c>
      <c r="M76" s="300">
        <f t="shared" si="12"/>
        <v>2442.018992544</v>
      </c>
    </row>
    <row r="77" spans="1:13" ht="29.25" customHeight="1">
      <c r="A77" s="45"/>
      <c r="B77" s="76"/>
      <c r="C77" s="357" t="s">
        <v>574</v>
      </c>
      <c r="D77" s="76"/>
      <c r="E77" s="76"/>
      <c r="F77" s="76"/>
      <c r="G77" s="76"/>
      <c r="H77" s="76"/>
      <c r="I77" s="76"/>
      <c r="J77" s="76"/>
      <c r="K77" s="76"/>
      <c r="L77" s="76"/>
      <c r="M77" s="301"/>
    </row>
    <row r="78" spans="1:13" ht="32.25" customHeight="1">
      <c r="A78" s="45"/>
      <c r="B78" s="76"/>
      <c r="C78" s="222" t="s">
        <v>441</v>
      </c>
      <c r="D78" s="76"/>
      <c r="E78" s="76"/>
      <c r="F78" s="76"/>
      <c r="G78" s="76"/>
      <c r="H78" s="76"/>
      <c r="I78" s="76"/>
      <c r="J78" s="76"/>
      <c r="K78" s="76"/>
      <c r="L78" s="76"/>
      <c r="M78" s="301"/>
    </row>
    <row r="79" spans="1:13" ht="21" customHeight="1">
      <c r="A79" s="45"/>
      <c r="B79" s="76">
        <v>1</v>
      </c>
      <c r="C79" s="108" t="s">
        <v>256</v>
      </c>
      <c r="D79" s="76" t="s">
        <v>157</v>
      </c>
      <c r="E79" s="76">
        <v>10</v>
      </c>
      <c r="F79" s="76">
        <v>0</v>
      </c>
      <c r="G79" s="76">
        <f>F79*E79</f>
        <v>0</v>
      </c>
      <c r="H79" s="76">
        <v>90</v>
      </c>
      <c r="I79" s="76">
        <f>H79*E79</f>
        <v>900</v>
      </c>
      <c r="J79" s="76">
        <v>3</v>
      </c>
      <c r="K79" s="76">
        <f>J79*E79</f>
        <v>30</v>
      </c>
      <c r="L79" s="76">
        <f>K79+I79+G79</f>
        <v>930</v>
      </c>
      <c r="M79" s="301"/>
    </row>
    <row r="80" spans="1:13" ht="34.15" customHeight="1">
      <c r="A80" s="45"/>
      <c r="B80" s="76" t="s">
        <v>5</v>
      </c>
      <c r="C80" s="108" t="s">
        <v>258</v>
      </c>
      <c r="D80" s="76" t="s">
        <v>240</v>
      </c>
      <c r="E80" s="76">
        <v>3</v>
      </c>
      <c r="F80" s="76" t="s">
        <v>3</v>
      </c>
      <c r="G80" s="76">
        <f>F80*E80</f>
        <v>324</v>
      </c>
      <c r="H80" s="76">
        <v>20</v>
      </c>
      <c r="I80" s="76">
        <f>H80*E80</f>
        <v>60</v>
      </c>
      <c r="J80" s="76">
        <v>15</v>
      </c>
      <c r="K80" s="76">
        <f>J80*E80</f>
        <v>45</v>
      </c>
      <c r="L80" s="112">
        <f>K80+I80+G80</f>
        <v>429</v>
      </c>
      <c r="M80" s="301"/>
    </row>
    <row r="81" spans="1:13" ht="33.6" customHeight="1">
      <c r="A81" s="45"/>
      <c r="B81" s="76">
        <v>3</v>
      </c>
      <c r="C81" s="108" t="s">
        <v>257</v>
      </c>
      <c r="D81" s="76" t="s">
        <v>9</v>
      </c>
      <c r="E81" s="76" t="s">
        <v>2</v>
      </c>
      <c r="F81" s="76">
        <v>50</v>
      </c>
      <c r="G81" s="76">
        <f>F81*E81</f>
        <v>50</v>
      </c>
      <c r="H81" s="76">
        <v>10</v>
      </c>
      <c r="I81" s="76">
        <f>H81*E81</f>
        <v>10</v>
      </c>
      <c r="J81" s="76">
        <v>10</v>
      </c>
      <c r="K81" s="76">
        <f>J81*E81</f>
        <v>10</v>
      </c>
      <c r="L81" s="76">
        <f>K81+I81+G81</f>
        <v>70</v>
      </c>
      <c r="M81" s="301"/>
    </row>
    <row r="82" spans="1:13" ht="35.450000000000003" customHeight="1">
      <c r="A82" s="45"/>
      <c r="B82" s="76">
        <v>4</v>
      </c>
      <c r="C82" s="108" t="s">
        <v>188</v>
      </c>
      <c r="D82" s="76" t="s">
        <v>240</v>
      </c>
      <c r="E82" s="76">
        <v>0.3</v>
      </c>
      <c r="F82" s="76" t="s">
        <v>3</v>
      </c>
      <c r="G82" s="76">
        <f>F82*E82</f>
        <v>32.4</v>
      </c>
      <c r="H82" s="76" t="s">
        <v>4</v>
      </c>
      <c r="I82" s="76">
        <f>H82*E82</f>
        <v>6</v>
      </c>
      <c r="J82" s="76">
        <v>15</v>
      </c>
      <c r="K82" s="76">
        <f>J82*E82</f>
        <v>4.5</v>
      </c>
      <c r="L82" s="76">
        <f>K82+I82+G82</f>
        <v>42.9</v>
      </c>
      <c r="M82" s="301"/>
    </row>
    <row r="83" spans="1:13" ht="23.45" customHeight="1">
      <c r="A83" s="45"/>
      <c r="B83" s="76"/>
      <c r="C83" s="76" t="s">
        <v>158</v>
      </c>
      <c r="D83" s="76"/>
      <c r="E83" s="76"/>
      <c r="F83" s="76"/>
      <c r="G83" s="76"/>
      <c r="H83" s="76"/>
      <c r="I83" s="76"/>
      <c r="J83" s="76"/>
      <c r="K83" s="76"/>
      <c r="L83" s="112">
        <f>SUM(L79:L82)</f>
        <v>1471.9</v>
      </c>
      <c r="M83" s="301"/>
    </row>
    <row r="84" spans="1:13" ht="33.75" customHeight="1">
      <c r="A84" s="45"/>
      <c r="B84" s="76"/>
      <c r="C84" s="222" t="s">
        <v>606</v>
      </c>
      <c r="D84" s="76"/>
      <c r="E84" s="76"/>
      <c r="F84" s="76"/>
      <c r="G84" s="76"/>
      <c r="H84" s="76"/>
      <c r="I84" s="76"/>
      <c r="J84" s="76"/>
      <c r="K84" s="76"/>
      <c r="L84" s="76"/>
      <c r="M84" s="301"/>
    </row>
    <row r="85" spans="1:13" ht="23.45" customHeight="1">
      <c r="A85" s="45"/>
      <c r="B85" s="76"/>
      <c r="C85" s="108" t="s">
        <v>256</v>
      </c>
      <c r="D85" s="76" t="s">
        <v>157</v>
      </c>
      <c r="E85" s="76">
        <v>7.5</v>
      </c>
      <c r="F85" s="76">
        <v>0</v>
      </c>
      <c r="G85" s="76">
        <f>F85*E85</f>
        <v>0</v>
      </c>
      <c r="H85" s="76">
        <v>90</v>
      </c>
      <c r="I85" s="76">
        <f>H85*E85</f>
        <v>675</v>
      </c>
      <c r="J85" s="76">
        <v>3</v>
      </c>
      <c r="K85" s="76">
        <f>J85*E85</f>
        <v>22.5</v>
      </c>
      <c r="L85" s="76">
        <f>K85+I85+G85</f>
        <v>697.5</v>
      </c>
      <c r="M85" s="301"/>
    </row>
    <row r="86" spans="1:13" ht="41.25" customHeight="1">
      <c r="A86" s="45"/>
      <c r="B86" s="76"/>
      <c r="C86" s="108" t="s">
        <v>258</v>
      </c>
      <c r="D86" s="76" t="s">
        <v>240</v>
      </c>
      <c r="E86" s="76">
        <v>2.25</v>
      </c>
      <c r="F86" s="76" t="s">
        <v>3</v>
      </c>
      <c r="G86" s="76">
        <f>F86*E86</f>
        <v>243</v>
      </c>
      <c r="H86" s="76">
        <v>20</v>
      </c>
      <c r="I86" s="76">
        <f>H86*E86</f>
        <v>45</v>
      </c>
      <c r="J86" s="76">
        <v>15</v>
      </c>
      <c r="K86" s="76">
        <f>J86*E86</f>
        <v>33.75</v>
      </c>
      <c r="L86" s="112">
        <f>K86+I86+G86</f>
        <v>321.75</v>
      </c>
      <c r="M86" s="301"/>
    </row>
    <row r="87" spans="1:13" ht="36" customHeight="1">
      <c r="A87" s="45"/>
      <c r="B87" s="76"/>
      <c r="C87" s="108" t="s">
        <v>257</v>
      </c>
      <c r="D87" s="76" t="s">
        <v>9</v>
      </c>
      <c r="E87" s="76" t="s">
        <v>2</v>
      </c>
      <c r="F87" s="76">
        <v>50</v>
      </c>
      <c r="G87" s="76">
        <f>F87*E87</f>
        <v>50</v>
      </c>
      <c r="H87" s="76">
        <v>10</v>
      </c>
      <c r="I87" s="76">
        <f>H87*E87</f>
        <v>10</v>
      </c>
      <c r="J87" s="76">
        <v>10</v>
      </c>
      <c r="K87" s="76">
        <f>J87*E87</f>
        <v>10</v>
      </c>
      <c r="L87" s="76">
        <f>K87+I87+G87</f>
        <v>70</v>
      </c>
      <c r="M87" s="301"/>
    </row>
    <row r="88" spans="1:13" ht="34.5" customHeight="1">
      <c r="A88" s="45"/>
      <c r="B88" s="76"/>
      <c r="C88" s="108" t="s">
        <v>188</v>
      </c>
      <c r="D88" s="76" t="s">
        <v>240</v>
      </c>
      <c r="E88" s="76">
        <v>0.3</v>
      </c>
      <c r="F88" s="76" t="s">
        <v>3</v>
      </c>
      <c r="G88" s="76">
        <f>F88*E88</f>
        <v>32.4</v>
      </c>
      <c r="H88" s="76" t="s">
        <v>4</v>
      </c>
      <c r="I88" s="76">
        <f>H88*E88</f>
        <v>6</v>
      </c>
      <c r="J88" s="76">
        <v>15</v>
      </c>
      <c r="K88" s="76">
        <f>J88*E88</f>
        <v>4.5</v>
      </c>
      <c r="L88" s="76">
        <f>K88+I88+G88</f>
        <v>42.9</v>
      </c>
      <c r="M88" s="301"/>
    </row>
    <row r="89" spans="1:13" ht="23.45" customHeight="1">
      <c r="A89" s="45"/>
      <c r="B89" s="76"/>
      <c r="C89" s="76" t="s">
        <v>158</v>
      </c>
      <c r="D89" s="76"/>
      <c r="E89" s="76"/>
      <c r="F89" s="76"/>
      <c r="G89" s="76"/>
      <c r="H89" s="76"/>
      <c r="I89" s="76"/>
      <c r="J89" s="76"/>
      <c r="K89" s="76"/>
      <c r="L89" s="112">
        <f>SUM(L85:L88)</f>
        <v>1132.1500000000001</v>
      </c>
      <c r="M89" s="301"/>
    </row>
    <row r="90" spans="1:13" ht="23.45" customHeight="1">
      <c r="A90" s="45"/>
      <c r="B90" s="76"/>
      <c r="C90" s="76" t="s">
        <v>442</v>
      </c>
      <c r="D90" s="76"/>
      <c r="E90" s="76"/>
      <c r="F90" s="76"/>
      <c r="G90" s="76"/>
      <c r="H90" s="76"/>
      <c r="I90" s="76"/>
      <c r="J90" s="76"/>
      <c r="K90" s="76"/>
      <c r="L90" s="112">
        <f>L89*2</f>
        <v>2264.3000000000002</v>
      </c>
      <c r="M90" s="301"/>
    </row>
    <row r="91" spans="1:13" ht="23.45" customHeight="1">
      <c r="A91" s="45"/>
      <c r="B91" s="76"/>
      <c r="C91" s="76" t="s">
        <v>253</v>
      </c>
      <c r="D91" s="76"/>
      <c r="E91" s="76"/>
      <c r="F91" s="76"/>
      <c r="G91" s="76"/>
      <c r="H91" s="76"/>
      <c r="I91" s="76"/>
      <c r="J91" s="76"/>
      <c r="K91" s="76"/>
      <c r="L91" s="191">
        <f>L90+L83</f>
        <v>3736.2000000000003</v>
      </c>
      <c r="M91" s="300">
        <f t="shared" ref="M91:M133" si="21">L91*1.08*1.06*1.02*1.18</f>
        <v>5148.0400383360011</v>
      </c>
    </row>
    <row r="92" spans="1:13">
      <c r="A92" s="45"/>
      <c r="B92" s="76"/>
      <c r="C92" s="226" t="s">
        <v>607</v>
      </c>
      <c r="D92" s="219"/>
      <c r="E92" s="219"/>
      <c r="F92" s="219"/>
      <c r="G92" s="219"/>
      <c r="H92" s="219"/>
      <c r="I92" s="219"/>
      <c r="J92" s="219"/>
      <c r="K92" s="219"/>
      <c r="L92" s="219"/>
      <c r="M92" s="301"/>
    </row>
    <row r="93" spans="1:13" ht="48.75" customHeight="1">
      <c r="A93" s="45"/>
      <c r="B93" s="76"/>
      <c r="C93" s="222" t="s">
        <v>565</v>
      </c>
      <c r="D93" s="219"/>
      <c r="E93" s="219"/>
      <c r="F93" s="219"/>
      <c r="G93" s="219"/>
      <c r="H93" s="219"/>
      <c r="I93" s="219"/>
      <c r="J93" s="219"/>
      <c r="K93" s="219"/>
      <c r="L93" s="219"/>
      <c r="M93" s="301"/>
    </row>
    <row r="94" spans="1:13" ht="34.9" customHeight="1">
      <c r="A94" s="45"/>
      <c r="B94" s="76">
        <v>1</v>
      </c>
      <c r="C94" s="223" t="s">
        <v>256</v>
      </c>
      <c r="D94" s="219" t="s">
        <v>157</v>
      </c>
      <c r="E94" s="219">
        <v>12</v>
      </c>
      <c r="F94" s="219">
        <v>0</v>
      </c>
      <c r="G94" s="219">
        <f>F94*E94</f>
        <v>0</v>
      </c>
      <c r="H94" s="219">
        <v>90</v>
      </c>
      <c r="I94" s="219">
        <f>H94*E94</f>
        <v>1080</v>
      </c>
      <c r="J94" s="219">
        <v>3</v>
      </c>
      <c r="K94" s="219">
        <f>J94*E94</f>
        <v>36</v>
      </c>
      <c r="L94" s="219">
        <f>K94+I94+G94</f>
        <v>1116</v>
      </c>
      <c r="M94" s="301"/>
    </row>
    <row r="95" spans="1:13" ht="32.450000000000003" customHeight="1">
      <c r="A95" s="45"/>
      <c r="B95" s="76" t="s">
        <v>5</v>
      </c>
      <c r="C95" s="223" t="s">
        <v>258</v>
      </c>
      <c r="D95" s="219" t="s">
        <v>240</v>
      </c>
      <c r="E95" s="219">
        <v>3.6</v>
      </c>
      <c r="F95" s="219" t="s">
        <v>3</v>
      </c>
      <c r="G95" s="219">
        <f>F95*E95</f>
        <v>388.8</v>
      </c>
      <c r="H95" s="219">
        <v>20</v>
      </c>
      <c r="I95" s="219">
        <f>H95*E95</f>
        <v>72</v>
      </c>
      <c r="J95" s="219">
        <v>15</v>
      </c>
      <c r="K95" s="219">
        <f>J95*E95</f>
        <v>54</v>
      </c>
      <c r="L95" s="144">
        <f>K95+I95+G95</f>
        <v>514.79999999999995</v>
      </c>
      <c r="M95" s="301"/>
    </row>
    <row r="96" spans="1:13" ht="37.15" customHeight="1">
      <c r="A96" s="45"/>
      <c r="B96" s="76">
        <v>3</v>
      </c>
      <c r="C96" s="223" t="s">
        <v>257</v>
      </c>
      <c r="D96" s="219" t="s">
        <v>9</v>
      </c>
      <c r="E96" s="219" t="s">
        <v>2</v>
      </c>
      <c r="F96" s="219">
        <v>50</v>
      </c>
      <c r="G96" s="219">
        <f>F96*E96</f>
        <v>50</v>
      </c>
      <c r="H96" s="219">
        <v>10</v>
      </c>
      <c r="I96" s="219">
        <f>H96*E96</f>
        <v>10</v>
      </c>
      <c r="J96" s="219">
        <v>10</v>
      </c>
      <c r="K96" s="219">
        <f>J96*E96</f>
        <v>10</v>
      </c>
      <c r="L96" s="219">
        <f>K96+I96+G96</f>
        <v>70</v>
      </c>
      <c r="M96" s="301"/>
    </row>
    <row r="97" spans="1:13" ht="35.450000000000003" customHeight="1">
      <c r="A97" s="45"/>
      <c r="B97" s="76">
        <v>4</v>
      </c>
      <c r="C97" s="223" t="s">
        <v>188</v>
      </c>
      <c r="D97" s="219" t="s">
        <v>240</v>
      </c>
      <c r="E97" s="219">
        <v>0.5</v>
      </c>
      <c r="F97" s="219" t="s">
        <v>3</v>
      </c>
      <c r="G97" s="219">
        <f>F97*E97</f>
        <v>54</v>
      </c>
      <c r="H97" s="219" t="s">
        <v>4</v>
      </c>
      <c r="I97" s="219">
        <f>H97*E97</f>
        <v>10</v>
      </c>
      <c r="J97" s="219">
        <v>15</v>
      </c>
      <c r="K97" s="219">
        <f>J97*E97</f>
        <v>7.5</v>
      </c>
      <c r="L97" s="219">
        <f>K97+I97+G97</f>
        <v>71.5</v>
      </c>
      <c r="M97" s="301"/>
    </row>
    <row r="98" spans="1:13" ht="19.149999999999999" customHeight="1">
      <c r="A98" s="45"/>
      <c r="B98" s="76"/>
      <c r="C98" s="219" t="s">
        <v>158</v>
      </c>
      <c r="D98" s="219"/>
      <c r="E98" s="219"/>
      <c r="F98" s="219"/>
      <c r="G98" s="219"/>
      <c r="H98" s="219"/>
      <c r="I98" s="219"/>
      <c r="J98" s="219"/>
      <c r="K98" s="219"/>
      <c r="L98" s="144">
        <f>SUM(L94:L97)</f>
        <v>1772.3</v>
      </c>
      <c r="M98" s="301"/>
    </row>
    <row r="99" spans="1:13" ht="46.5" customHeight="1">
      <c r="A99" s="45"/>
      <c r="B99" s="76"/>
      <c r="C99" s="222" t="s">
        <v>566</v>
      </c>
      <c r="D99" s="219"/>
      <c r="E99" s="219"/>
      <c r="F99" s="219"/>
      <c r="G99" s="219"/>
      <c r="H99" s="219"/>
      <c r="I99" s="219"/>
      <c r="J99" s="219"/>
      <c r="K99" s="219"/>
      <c r="L99" s="219"/>
      <c r="M99" s="301"/>
    </row>
    <row r="100" spans="1:13" ht="23.45" customHeight="1">
      <c r="A100" s="45"/>
      <c r="B100" s="76">
        <v>1</v>
      </c>
      <c r="C100" s="223" t="s">
        <v>256</v>
      </c>
      <c r="D100" s="219" t="s">
        <v>157</v>
      </c>
      <c r="E100" s="219">
        <v>8</v>
      </c>
      <c r="F100" s="219">
        <v>0</v>
      </c>
      <c r="G100" s="219">
        <f>F100*E100</f>
        <v>0</v>
      </c>
      <c r="H100" s="219">
        <v>90</v>
      </c>
      <c r="I100" s="219">
        <f>H100*E100</f>
        <v>720</v>
      </c>
      <c r="J100" s="219">
        <v>3</v>
      </c>
      <c r="K100" s="219">
        <f>J100*E100</f>
        <v>24</v>
      </c>
      <c r="L100" s="219">
        <f>K100+I100+G100</f>
        <v>744</v>
      </c>
      <c r="M100" s="301"/>
    </row>
    <row r="101" spans="1:13" ht="35.450000000000003" customHeight="1">
      <c r="A101" s="45"/>
      <c r="B101" s="76" t="s">
        <v>5</v>
      </c>
      <c r="C101" s="223" t="s">
        <v>258</v>
      </c>
      <c r="D101" s="219" t="s">
        <v>240</v>
      </c>
      <c r="E101" s="219">
        <v>2.4</v>
      </c>
      <c r="F101" s="219" t="s">
        <v>3</v>
      </c>
      <c r="G101" s="219">
        <f>F101*E101</f>
        <v>259.2</v>
      </c>
      <c r="H101" s="219">
        <v>20</v>
      </c>
      <c r="I101" s="219">
        <f>H101*E101</f>
        <v>48</v>
      </c>
      <c r="J101" s="219">
        <v>15</v>
      </c>
      <c r="K101" s="219">
        <f>J101*E101</f>
        <v>36</v>
      </c>
      <c r="L101" s="144">
        <f>K101+I101+G101</f>
        <v>343.2</v>
      </c>
      <c r="M101" s="301"/>
    </row>
    <row r="102" spans="1:13" ht="33.6" customHeight="1">
      <c r="A102" s="45"/>
      <c r="B102" s="76">
        <v>3</v>
      </c>
      <c r="C102" s="223" t="s">
        <v>257</v>
      </c>
      <c r="D102" s="219" t="s">
        <v>9</v>
      </c>
      <c r="E102" s="219" t="s">
        <v>2</v>
      </c>
      <c r="F102" s="219">
        <v>50</v>
      </c>
      <c r="G102" s="219">
        <f>F102*E102</f>
        <v>50</v>
      </c>
      <c r="H102" s="219">
        <v>10</v>
      </c>
      <c r="I102" s="219">
        <f>H102*E102</f>
        <v>10</v>
      </c>
      <c r="J102" s="219">
        <v>10</v>
      </c>
      <c r="K102" s="219">
        <f>J102*E102</f>
        <v>10</v>
      </c>
      <c r="L102" s="219">
        <f>K102+I102+G102</f>
        <v>70</v>
      </c>
      <c r="M102" s="301"/>
    </row>
    <row r="103" spans="1:13" ht="31.9" customHeight="1">
      <c r="A103" s="45"/>
      <c r="B103" s="76">
        <v>4</v>
      </c>
      <c r="C103" s="223" t="s">
        <v>188</v>
      </c>
      <c r="D103" s="219" t="s">
        <v>240</v>
      </c>
      <c r="E103" s="219">
        <v>0.5</v>
      </c>
      <c r="F103" s="219" t="s">
        <v>3</v>
      </c>
      <c r="G103" s="219">
        <f>F103*E103</f>
        <v>54</v>
      </c>
      <c r="H103" s="219" t="s">
        <v>4</v>
      </c>
      <c r="I103" s="219">
        <f>H103*E103</f>
        <v>10</v>
      </c>
      <c r="J103" s="219">
        <v>15</v>
      </c>
      <c r="K103" s="219">
        <f>J103*E103</f>
        <v>7.5</v>
      </c>
      <c r="L103" s="219">
        <f>K103+I103+G103</f>
        <v>71.5</v>
      </c>
      <c r="M103" s="301"/>
    </row>
    <row r="104" spans="1:13" ht="19.149999999999999" customHeight="1">
      <c r="A104" s="45"/>
      <c r="B104" s="76"/>
      <c r="C104" s="219" t="s">
        <v>158</v>
      </c>
      <c r="D104" s="219"/>
      <c r="E104" s="219"/>
      <c r="F104" s="219"/>
      <c r="G104" s="219"/>
      <c r="H104" s="219"/>
      <c r="I104" s="219"/>
      <c r="J104" s="219"/>
      <c r="K104" s="219"/>
      <c r="L104" s="144">
        <f>SUM(L100:L103)</f>
        <v>1228.7</v>
      </c>
      <c r="M104" s="301"/>
    </row>
    <row r="105" spans="1:13" ht="19.149999999999999" customHeight="1">
      <c r="A105" s="45"/>
      <c r="B105" s="219"/>
      <c r="C105" s="219" t="s">
        <v>253</v>
      </c>
      <c r="D105" s="219"/>
      <c r="E105" s="219"/>
      <c r="F105" s="219"/>
      <c r="G105" s="219"/>
      <c r="H105" s="219"/>
      <c r="I105" s="219"/>
      <c r="J105" s="219"/>
      <c r="K105" s="219"/>
      <c r="L105" s="191">
        <f>L98+L104</f>
        <v>3001</v>
      </c>
      <c r="M105" s="300">
        <f t="shared" si="21"/>
        <v>4135.0217212800007</v>
      </c>
    </row>
    <row r="106" spans="1:13" ht="19.149999999999999" customHeight="1">
      <c r="A106" s="45"/>
      <c r="B106" s="219"/>
      <c r="C106" s="358" t="s">
        <v>575</v>
      </c>
      <c r="D106" s="219"/>
      <c r="E106" s="219"/>
      <c r="F106" s="219"/>
      <c r="G106" s="219"/>
      <c r="H106" s="219"/>
      <c r="I106" s="219"/>
      <c r="J106" s="219"/>
      <c r="K106" s="219"/>
      <c r="L106" s="291"/>
      <c r="M106" s="301"/>
    </row>
    <row r="107" spans="1:13" ht="30.75" customHeight="1">
      <c r="A107" s="45"/>
      <c r="B107" s="76"/>
      <c r="C107" s="349" t="s">
        <v>556</v>
      </c>
      <c r="D107" s="76"/>
      <c r="E107" s="76"/>
      <c r="F107" s="76"/>
      <c r="G107" s="76"/>
      <c r="H107" s="76"/>
      <c r="I107" s="76"/>
      <c r="J107" s="76"/>
      <c r="K107" s="76"/>
      <c r="L107" s="76"/>
      <c r="M107" s="301"/>
    </row>
    <row r="108" spans="1:13" ht="55.5" customHeight="1">
      <c r="A108" s="45"/>
      <c r="B108" s="76">
        <v>1</v>
      </c>
      <c r="C108" s="204" t="s">
        <v>558</v>
      </c>
      <c r="D108" s="76" t="s">
        <v>240</v>
      </c>
      <c r="E108" s="76">
        <v>30</v>
      </c>
      <c r="F108" s="76">
        <v>0</v>
      </c>
      <c r="G108" s="76">
        <f t="shared" ref="G108:G110" si="22">F108*E108</f>
        <v>0</v>
      </c>
      <c r="H108" s="76">
        <v>3</v>
      </c>
      <c r="I108" s="76">
        <f t="shared" ref="I108:I110" si="23">H108*E108</f>
        <v>90</v>
      </c>
      <c r="J108" s="76">
        <v>5</v>
      </c>
      <c r="K108" s="76">
        <f t="shared" ref="K108:K110" si="24">J108*E108</f>
        <v>150</v>
      </c>
      <c r="L108" s="76">
        <f t="shared" ref="L108:L110" si="25">K108+I108+G108</f>
        <v>240</v>
      </c>
      <c r="M108" s="301"/>
    </row>
    <row r="109" spans="1:13" ht="19.149999999999999" customHeight="1">
      <c r="A109" s="45"/>
      <c r="B109" s="76">
        <v>2</v>
      </c>
      <c r="C109" s="204" t="s">
        <v>443</v>
      </c>
      <c r="D109" s="76" t="s">
        <v>157</v>
      </c>
      <c r="E109" s="76">
        <v>200</v>
      </c>
      <c r="F109" s="76">
        <v>0</v>
      </c>
      <c r="G109" s="76">
        <f t="shared" si="22"/>
        <v>0</v>
      </c>
      <c r="H109" s="76">
        <v>0.5</v>
      </c>
      <c r="I109" s="76">
        <f t="shared" si="23"/>
        <v>100</v>
      </c>
      <c r="J109" s="76">
        <v>0.1</v>
      </c>
      <c r="K109" s="76">
        <f t="shared" si="24"/>
        <v>20</v>
      </c>
      <c r="L109" s="76">
        <f t="shared" si="25"/>
        <v>120</v>
      </c>
      <c r="M109" s="301"/>
    </row>
    <row r="110" spans="1:13" ht="19.149999999999999" customHeight="1">
      <c r="A110" s="45"/>
      <c r="B110" s="76">
        <v>3</v>
      </c>
      <c r="C110" s="204" t="s">
        <v>210</v>
      </c>
      <c r="D110" s="76" t="s">
        <v>8</v>
      </c>
      <c r="E110" s="76">
        <v>2</v>
      </c>
      <c r="F110" s="76">
        <v>15</v>
      </c>
      <c r="G110" s="76">
        <f t="shared" si="22"/>
        <v>30</v>
      </c>
      <c r="H110" s="76">
        <v>5</v>
      </c>
      <c r="I110" s="76">
        <f t="shared" si="23"/>
        <v>10</v>
      </c>
      <c r="J110" s="76">
        <v>5</v>
      </c>
      <c r="K110" s="76">
        <f t="shared" si="24"/>
        <v>10</v>
      </c>
      <c r="L110" s="76">
        <f t="shared" si="25"/>
        <v>50</v>
      </c>
      <c r="M110" s="301"/>
    </row>
    <row r="111" spans="1:13" ht="19.149999999999999" customHeight="1">
      <c r="A111" s="45"/>
      <c r="B111" s="432">
        <v>4</v>
      </c>
      <c r="C111" s="204" t="s">
        <v>794</v>
      </c>
      <c r="D111" s="432" t="s">
        <v>240</v>
      </c>
      <c r="E111" s="432">
        <v>30</v>
      </c>
      <c r="F111" s="432">
        <v>0</v>
      </c>
      <c r="G111" s="432">
        <f t="shared" ref="G111" si="26">F111*E111</f>
        <v>0</v>
      </c>
      <c r="H111" s="432">
        <v>1</v>
      </c>
      <c r="I111" s="432">
        <f t="shared" ref="I111" si="27">H111*E111</f>
        <v>30</v>
      </c>
      <c r="J111" s="432">
        <v>3</v>
      </c>
      <c r="K111" s="432">
        <f t="shared" ref="K111" si="28">J111*E111</f>
        <v>90</v>
      </c>
      <c r="L111" s="432">
        <f t="shared" ref="L111" si="29">K111+I111+G111</f>
        <v>120</v>
      </c>
      <c r="M111" s="301"/>
    </row>
    <row r="112" spans="1:13" ht="19.149999999999999" customHeight="1">
      <c r="A112" s="45"/>
      <c r="B112" s="76"/>
      <c r="C112" s="76" t="s">
        <v>158</v>
      </c>
      <c r="D112" s="76"/>
      <c r="E112" s="76"/>
      <c r="F112" s="76"/>
      <c r="G112" s="76"/>
      <c r="H112" s="76"/>
      <c r="I112" s="76"/>
      <c r="J112" s="76"/>
      <c r="K112" s="76"/>
      <c r="L112" s="355">
        <f>SUM(L108:L111)</f>
        <v>530</v>
      </c>
      <c r="M112" s="300">
        <f t="shared" si="21"/>
        <v>730.27707840000016</v>
      </c>
    </row>
    <row r="113" spans="1:14" ht="54" customHeight="1">
      <c r="A113" s="45"/>
      <c r="B113" s="76"/>
      <c r="C113" s="358" t="s">
        <v>576</v>
      </c>
      <c r="D113" s="76"/>
      <c r="E113" s="76"/>
      <c r="F113" s="76"/>
      <c r="G113" s="76"/>
      <c r="H113" s="76"/>
      <c r="I113" s="76"/>
      <c r="J113" s="76"/>
      <c r="K113" s="76"/>
      <c r="L113" s="359"/>
      <c r="M113" s="301"/>
    </row>
    <row r="114" spans="1:14" ht="39" customHeight="1">
      <c r="A114" s="45"/>
      <c r="B114" s="76"/>
      <c r="C114" s="349" t="s">
        <v>444</v>
      </c>
      <c r="D114" s="76"/>
      <c r="E114" s="76"/>
      <c r="F114" s="76"/>
      <c r="G114" s="76"/>
      <c r="H114" s="76"/>
      <c r="I114" s="76"/>
      <c r="J114" s="76"/>
      <c r="K114" s="76"/>
      <c r="L114" s="76"/>
      <c r="M114" s="301"/>
    </row>
    <row r="115" spans="1:14" ht="54" customHeight="1">
      <c r="A115" s="45"/>
      <c r="B115" s="76">
        <v>1</v>
      </c>
      <c r="C115" s="204" t="s">
        <v>557</v>
      </c>
      <c r="D115" s="76" t="s">
        <v>240</v>
      </c>
      <c r="E115" s="76">
        <v>96</v>
      </c>
      <c r="F115" s="76">
        <v>0</v>
      </c>
      <c r="G115" s="76">
        <f t="shared" ref="G115:G117" si="30">F115*E115</f>
        <v>0</v>
      </c>
      <c r="H115" s="76">
        <v>6</v>
      </c>
      <c r="I115" s="76">
        <f t="shared" ref="I115:I117" si="31">H115*E115</f>
        <v>576</v>
      </c>
      <c r="J115" s="76">
        <v>0</v>
      </c>
      <c r="K115" s="76">
        <f t="shared" ref="K115:K117" si="32">J115*E115</f>
        <v>0</v>
      </c>
      <c r="L115" s="76">
        <f t="shared" ref="L115:L117" si="33">K115+I115+G115</f>
        <v>576</v>
      </c>
      <c r="M115" s="301"/>
    </row>
    <row r="116" spans="1:14" ht="38.25" customHeight="1">
      <c r="A116" s="45"/>
      <c r="B116" s="76">
        <v>2</v>
      </c>
      <c r="C116" s="204" t="s">
        <v>443</v>
      </c>
      <c r="D116" s="76" t="s">
        <v>157</v>
      </c>
      <c r="E116" s="76">
        <v>1200</v>
      </c>
      <c r="F116" s="76">
        <v>0</v>
      </c>
      <c r="G116" s="76">
        <f t="shared" si="30"/>
        <v>0</v>
      </c>
      <c r="H116" s="76">
        <v>0.3</v>
      </c>
      <c r="I116" s="76">
        <f t="shared" si="31"/>
        <v>360</v>
      </c>
      <c r="J116" s="76">
        <v>0.1</v>
      </c>
      <c r="K116" s="76">
        <f t="shared" si="32"/>
        <v>120</v>
      </c>
      <c r="L116" s="76">
        <f t="shared" si="33"/>
        <v>480</v>
      </c>
      <c r="M116" s="301"/>
    </row>
    <row r="117" spans="1:14" ht="30.75" customHeight="1">
      <c r="A117" s="45"/>
      <c r="B117" s="76">
        <v>3</v>
      </c>
      <c r="C117" s="204" t="s">
        <v>210</v>
      </c>
      <c r="D117" s="76" t="s">
        <v>8</v>
      </c>
      <c r="E117" s="76">
        <v>5</v>
      </c>
      <c r="F117" s="76">
        <v>5</v>
      </c>
      <c r="G117" s="76">
        <f t="shared" si="30"/>
        <v>25</v>
      </c>
      <c r="H117" s="76">
        <v>5</v>
      </c>
      <c r="I117" s="76">
        <f t="shared" si="31"/>
        <v>25</v>
      </c>
      <c r="J117" s="76">
        <v>1</v>
      </c>
      <c r="K117" s="76">
        <f t="shared" si="32"/>
        <v>5</v>
      </c>
      <c r="L117" s="76">
        <f t="shared" si="33"/>
        <v>55</v>
      </c>
      <c r="M117" s="301"/>
    </row>
    <row r="118" spans="1:14" ht="22.5" customHeight="1">
      <c r="A118" s="45"/>
      <c r="B118" s="76"/>
      <c r="C118" s="76" t="s">
        <v>158</v>
      </c>
      <c r="D118" s="76"/>
      <c r="E118" s="76"/>
      <c r="F118" s="76"/>
      <c r="G118" s="76"/>
      <c r="H118" s="76"/>
      <c r="I118" s="76"/>
      <c r="J118" s="76"/>
      <c r="K118" s="76"/>
      <c r="L118" s="355">
        <f>SUM(L115:L117)</f>
        <v>1111</v>
      </c>
      <c r="M118" s="300">
        <f t="shared" si="21"/>
        <v>1530.8261020800001</v>
      </c>
    </row>
    <row r="119" spans="1:14" ht="30" customHeight="1">
      <c r="A119" s="45"/>
      <c r="B119" s="76"/>
      <c r="C119" s="358" t="s">
        <v>577</v>
      </c>
      <c r="D119" s="76"/>
      <c r="E119" s="76"/>
      <c r="F119" s="76"/>
      <c r="G119" s="76"/>
      <c r="H119" s="76"/>
      <c r="I119" s="76"/>
      <c r="J119" s="76"/>
      <c r="K119" s="76"/>
      <c r="L119" s="360"/>
      <c r="M119" s="301"/>
    </row>
    <row r="120" spans="1:14" ht="33.6" customHeight="1">
      <c r="A120" s="45"/>
      <c r="B120" s="76"/>
      <c r="C120" s="222" t="s">
        <v>795</v>
      </c>
      <c r="D120" s="219"/>
      <c r="E120" s="219"/>
      <c r="F120" s="219"/>
      <c r="G120" s="219"/>
      <c r="H120" s="219"/>
      <c r="I120" s="219"/>
      <c r="J120" s="219"/>
      <c r="K120" s="219"/>
      <c r="L120" s="144"/>
      <c r="M120" s="301"/>
    </row>
    <row r="121" spans="1:14" ht="21.75" customHeight="1">
      <c r="A121" s="45"/>
      <c r="B121" s="76">
        <v>1</v>
      </c>
      <c r="C121" s="223" t="s">
        <v>256</v>
      </c>
      <c r="D121" s="219" t="s">
        <v>157</v>
      </c>
      <c r="E121" s="219">
        <v>14</v>
      </c>
      <c r="F121" s="219">
        <v>0</v>
      </c>
      <c r="G121" s="219">
        <f>F121*E121</f>
        <v>0</v>
      </c>
      <c r="H121" s="219">
        <v>90</v>
      </c>
      <c r="I121" s="219">
        <f>H121*E121</f>
        <v>1260</v>
      </c>
      <c r="J121" s="219">
        <v>3</v>
      </c>
      <c r="K121" s="219">
        <f>J121*E121</f>
        <v>42</v>
      </c>
      <c r="L121" s="219">
        <f>K121+I121+G121</f>
        <v>1302</v>
      </c>
      <c r="M121" s="301"/>
    </row>
    <row r="122" spans="1:14" ht="33.6" customHeight="1">
      <c r="A122" s="45"/>
      <c r="B122" s="76" t="s">
        <v>5</v>
      </c>
      <c r="C122" s="223" t="s">
        <v>258</v>
      </c>
      <c r="D122" s="219" t="s">
        <v>240</v>
      </c>
      <c r="E122" s="219">
        <v>3.5</v>
      </c>
      <c r="F122" s="219" t="s">
        <v>3</v>
      </c>
      <c r="G122" s="219">
        <f>F122*E122</f>
        <v>378</v>
      </c>
      <c r="H122" s="219">
        <v>20</v>
      </c>
      <c r="I122" s="219">
        <f>H122*E122</f>
        <v>70</v>
      </c>
      <c r="J122" s="219">
        <v>15</v>
      </c>
      <c r="K122" s="219">
        <f>J122*E122</f>
        <v>52.5</v>
      </c>
      <c r="L122" s="144">
        <f>K122+I122+G122</f>
        <v>500.5</v>
      </c>
      <c r="M122" s="301"/>
    </row>
    <row r="123" spans="1:14" ht="33.6" customHeight="1">
      <c r="A123" s="45"/>
      <c r="B123" s="76">
        <v>3</v>
      </c>
      <c r="C123" s="223" t="s">
        <v>257</v>
      </c>
      <c r="D123" s="219" t="s">
        <v>9</v>
      </c>
      <c r="E123" s="219" t="s">
        <v>2</v>
      </c>
      <c r="F123" s="219">
        <v>50</v>
      </c>
      <c r="G123" s="219">
        <f>F123*E123</f>
        <v>50</v>
      </c>
      <c r="H123" s="219">
        <v>10</v>
      </c>
      <c r="I123" s="219">
        <f>H123*E123</f>
        <v>10</v>
      </c>
      <c r="J123" s="219">
        <v>10</v>
      </c>
      <c r="K123" s="219">
        <f>J123*E123</f>
        <v>10</v>
      </c>
      <c r="L123" s="219">
        <f>K123+I123+G123</f>
        <v>70</v>
      </c>
      <c r="M123" s="301"/>
    </row>
    <row r="124" spans="1:14" ht="36" customHeight="1">
      <c r="A124" s="45"/>
      <c r="B124" s="76">
        <v>4</v>
      </c>
      <c r="C124" s="223" t="s">
        <v>188</v>
      </c>
      <c r="D124" s="219" t="s">
        <v>240</v>
      </c>
      <c r="E124" s="219">
        <v>0.5</v>
      </c>
      <c r="F124" s="219" t="s">
        <v>3</v>
      </c>
      <c r="G124" s="219">
        <f>F124*E124</f>
        <v>54</v>
      </c>
      <c r="H124" s="219" t="s">
        <v>4</v>
      </c>
      <c r="I124" s="219">
        <f>H124*E124</f>
        <v>10</v>
      </c>
      <c r="J124" s="219">
        <v>15</v>
      </c>
      <c r="K124" s="219">
        <f>J124*E124</f>
        <v>7.5</v>
      </c>
      <c r="L124" s="219">
        <f>K124+I124+G124</f>
        <v>71.5</v>
      </c>
      <c r="M124" s="301"/>
    </row>
    <row r="125" spans="1:14" ht="18.600000000000001" customHeight="1">
      <c r="A125" s="45"/>
      <c r="B125" s="76"/>
      <c r="C125" s="219" t="s">
        <v>158</v>
      </c>
      <c r="D125" s="219"/>
      <c r="E125" s="219"/>
      <c r="F125" s="219"/>
      <c r="G125" s="219"/>
      <c r="H125" s="219"/>
      <c r="I125" s="219"/>
      <c r="J125" s="219"/>
      <c r="K125" s="219"/>
      <c r="L125" s="191">
        <f>SUM(L121:L124)</f>
        <v>1944</v>
      </c>
      <c r="M125" s="300">
        <f t="shared" si="21"/>
        <v>2678.6012083199998</v>
      </c>
    </row>
    <row r="126" spans="1:14" ht="18.600000000000001" customHeight="1">
      <c r="A126" s="1"/>
      <c r="B126" s="76"/>
      <c r="C126" s="357" t="s">
        <v>559</v>
      </c>
      <c r="D126" s="219"/>
      <c r="E126" s="219"/>
      <c r="F126" s="219"/>
      <c r="G126" s="219"/>
      <c r="H126" s="219"/>
      <c r="I126" s="219"/>
      <c r="J126" s="219"/>
      <c r="K126" s="219"/>
      <c r="L126" s="291"/>
      <c r="M126" s="301"/>
    </row>
    <row r="127" spans="1:14" ht="33.75" customHeight="1">
      <c r="A127" s="1"/>
      <c r="B127" s="326"/>
      <c r="C127" s="361" t="s">
        <v>560</v>
      </c>
      <c r="D127" s="327"/>
      <c r="E127" s="327"/>
      <c r="F127" s="327"/>
      <c r="G127" s="327"/>
      <c r="H127" s="327"/>
      <c r="I127" s="327"/>
      <c r="J127" s="327"/>
      <c r="K127" s="327"/>
      <c r="L127" s="328"/>
      <c r="M127" s="301"/>
      <c r="N127" s="94"/>
    </row>
    <row r="128" spans="1:14" ht="47.25" customHeight="1">
      <c r="A128" s="1"/>
      <c r="B128" s="335">
        <v>2</v>
      </c>
      <c r="C128" s="125" t="s">
        <v>561</v>
      </c>
      <c r="D128" s="219" t="s">
        <v>240</v>
      </c>
      <c r="E128" s="335">
        <v>1.1000000000000001</v>
      </c>
      <c r="F128" s="335">
        <v>430</v>
      </c>
      <c r="G128" s="335">
        <f t="shared" ref="G128:G129" si="34">F128*E128</f>
        <v>473.00000000000006</v>
      </c>
      <c r="H128" s="335">
        <v>110</v>
      </c>
      <c r="I128" s="335">
        <f t="shared" ref="I128:I129" si="35">H128*E128</f>
        <v>121.00000000000001</v>
      </c>
      <c r="J128" s="335">
        <v>50</v>
      </c>
      <c r="K128" s="335">
        <f t="shared" ref="K128:K129" si="36">J128*E128</f>
        <v>55.000000000000007</v>
      </c>
      <c r="L128" s="335">
        <f t="shared" ref="L128:L129" si="37">K128+I128+G128</f>
        <v>649.00000000000011</v>
      </c>
      <c r="M128" s="301"/>
      <c r="N128" s="94"/>
    </row>
    <row r="129" spans="1:19" ht="35.25" customHeight="1">
      <c r="A129" s="1"/>
      <c r="B129" s="335">
        <v>3</v>
      </c>
      <c r="C129" s="362" t="s">
        <v>562</v>
      </c>
      <c r="D129" s="219" t="s">
        <v>240</v>
      </c>
      <c r="E129" s="335">
        <v>4.0999999999999996</v>
      </c>
      <c r="F129" s="335">
        <v>108</v>
      </c>
      <c r="G129" s="335">
        <f t="shared" si="34"/>
        <v>442.79999999999995</v>
      </c>
      <c r="H129" s="335">
        <v>20</v>
      </c>
      <c r="I129" s="335">
        <f t="shared" si="35"/>
        <v>82</v>
      </c>
      <c r="J129" s="335">
        <v>15</v>
      </c>
      <c r="K129" s="335">
        <f t="shared" si="36"/>
        <v>61.499999999999993</v>
      </c>
      <c r="L129" s="335">
        <f t="shared" si="37"/>
        <v>586.29999999999995</v>
      </c>
      <c r="M129" s="301"/>
      <c r="N129" s="94"/>
    </row>
    <row r="130" spans="1:19" ht="37.5" customHeight="1">
      <c r="A130" s="1"/>
      <c r="B130" s="335"/>
      <c r="C130" s="233" t="s">
        <v>563</v>
      </c>
      <c r="D130" s="335" t="s">
        <v>157</v>
      </c>
      <c r="E130" s="335">
        <v>270</v>
      </c>
      <c r="F130" s="335">
        <v>1.1499999999999999</v>
      </c>
      <c r="G130" s="335">
        <f t="shared" ref="G130:G132" si="38">E130*F130</f>
        <v>310.5</v>
      </c>
      <c r="H130" s="335">
        <v>0.3</v>
      </c>
      <c r="I130" s="335">
        <f t="shared" ref="I130:I132" si="39">E130*H130</f>
        <v>81</v>
      </c>
      <c r="J130" s="335">
        <v>0.1</v>
      </c>
      <c r="K130" s="335">
        <f t="shared" ref="K130:K132" si="40">E130*J130</f>
        <v>27</v>
      </c>
      <c r="L130" s="335">
        <f t="shared" ref="L130:L132" si="41">G130+I130+K130</f>
        <v>418.5</v>
      </c>
      <c r="M130" s="301"/>
      <c r="N130" s="94"/>
    </row>
    <row r="131" spans="1:19" ht="35.25" customHeight="1">
      <c r="A131" s="1"/>
      <c r="B131" s="335">
        <v>4</v>
      </c>
      <c r="C131" s="233" t="s">
        <v>555</v>
      </c>
      <c r="D131" s="335" t="s">
        <v>157</v>
      </c>
      <c r="E131" s="335">
        <v>270</v>
      </c>
      <c r="F131" s="335">
        <v>0.55000000000000004</v>
      </c>
      <c r="G131" s="335">
        <f t="shared" si="38"/>
        <v>148.5</v>
      </c>
      <c r="H131" s="335">
        <v>0.3</v>
      </c>
      <c r="I131" s="335">
        <f t="shared" si="39"/>
        <v>81</v>
      </c>
      <c r="J131" s="335">
        <v>0.1</v>
      </c>
      <c r="K131" s="335">
        <f t="shared" si="40"/>
        <v>27</v>
      </c>
      <c r="L131" s="335">
        <f t="shared" si="41"/>
        <v>256.5</v>
      </c>
      <c r="M131" s="301"/>
      <c r="N131" s="94"/>
    </row>
    <row r="132" spans="1:19" ht="18.600000000000001" customHeight="1">
      <c r="A132" s="1"/>
      <c r="B132" s="76">
        <v>6</v>
      </c>
      <c r="C132" s="221" t="s">
        <v>564</v>
      </c>
      <c r="D132" s="219" t="s">
        <v>8</v>
      </c>
      <c r="E132" s="219">
        <v>1</v>
      </c>
      <c r="F132" s="219">
        <v>170</v>
      </c>
      <c r="G132" s="335">
        <f t="shared" si="38"/>
        <v>170</v>
      </c>
      <c r="H132" s="219">
        <v>10</v>
      </c>
      <c r="I132" s="335">
        <f t="shared" si="39"/>
        <v>10</v>
      </c>
      <c r="J132" s="219">
        <v>10</v>
      </c>
      <c r="K132" s="335">
        <f t="shared" si="40"/>
        <v>10</v>
      </c>
      <c r="L132" s="335">
        <f t="shared" si="41"/>
        <v>190</v>
      </c>
      <c r="M132" s="301"/>
      <c r="N132" s="94"/>
    </row>
    <row r="133" spans="1:19" ht="18.600000000000001" customHeight="1">
      <c r="A133" s="1"/>
      <c r="B133" s="76"/>
      <c r="C133" s="219"/>
      <c r="D133" s="219"/>
      <c r="E133" s="219"/>
      <c r="F133" s="219"/>
      <c r="G133" s="219"/>
      <c r="H133" s="219"/>
      <c r="I133" s="219"/>
      <c r="J133" s="219"/>
      <c r="K133" s="219"/>
      <c r="L133" s="191">
        <f>SUM(L128:L132)</f>
        <v>2100.3000000000002</v>
      </c>
      <c r="M133" s="300">
        <f t="shared" si="21"/>
        <v>2893.9640523840008</v>
      </c>
    </row>
    <row r="134" spans="1:19" ht="24" customHeight="1">
      <c r="B134" s="76"/>
      <c r="C134" s="355" t="s">
        <v>448</v>
      </c>
      <c r="D134" s="76"/>
      <c r="E134" s="76"/>
      <c r="F134" s="76"/>
      <c r="G134" s="76"/>
      <c r="H134" s="76"/>
      <c r="I134" s="76"/>
      <c r="J134" s="76"/>
      <c r="K134" s="76"/>
      <c r="L134" s="76"/>
      <c r="M134" s="301"/>
    </row>
    <row r="135" spans="1:19" ht="53.25" customHeight="1">
      <c r="B135" s="76"/>
      <c r="C135" s="349" t="s">
        <v>467</v>
      </c>
      <c r="D135" s="353"/>
      <c r="E135" s="353"/>
      <c r="F135" s="353"/>
      <c r="G135" s="353"/>
      <c r="H135" s="353"/>
      <c r="I135" s="353"/>
      <c r="J135" s="353"/>
      <c r="K135" s="353"/>
      <c r="L135" s="353"/>
      <c r="M135" s="301"/>
    </row>
    <row r="136" spans="1:19" ht="50.25" customHeight="1">
      <c r="B136" s="76">
        <v>1</v>
      </c>
      <c r="C136" s="108" t="s">
        <v>450</v>
      </c>
      <c r="D136" s="76" t="s">
        <v>240</v>
      </c>
      <c r="E136" s="76">
        <v>0.2</v>
      </c>
      <c r="F136" s="76">
        <v>430</v>
      </c>
      <c r="G136" s="76">
        <f>F136*E136</f>
        <v>86</v>
      </c>
      <c r="H136" s="76">
        <v>80</v>
      </c>
      <c r="I136" s="76">
        <f>H136*E136</f>
        <v>16</v>
      </c>
      <c r="J136" s="76">
        <v>40</v>
      </c>
      <c r="K136" s="76">
        <f>J136*E136</f>
        <v>8</v>
      </c>
      <c r="L136" s="76">
        <f>K136+I136+G136</f>
        <v>110</v>
      </c>
      <c r="M136" s="301"/>
    </row>
    <row r="137" spans="1:19" ht="36.6" customHeight="1">
      <c r="B137" s="76">
        <v>2</v>
      </c>
      <c r="C137" s="108" t="s">
        <v>451</v>
      </c>
      <c r="D137" s="76" t="s">
        <v>240</v>
      </c>
      <c r="E137" s="76">
        <v>0.7</v>
      </c>
      <c r="F137" s="76">
        <v>100</v>
      </c>
      <c r="G137" s="76">
        <f>F137*E137</f>
        <v>70</v>
      </c>
      <c r="H137" s="76" t="s">
        <v>4</v>
      </c>
      <c r="I137" s="76">
        <f t="shared" ref="I137:I153" si="42">H137*E137</f>
        <v>14</v>
      </c>
      <c r="J137" s="76">
        <v>15</v>
      </c>
      <c r="K137" s="76">
        <f t="shared" ref="K137:K153" si="43">J137*E137</f>
        <v>10.5</v>
      </c>
      <c r="L137" s="76">
        <f t="shared" ref="L137:L149" si="44">K137+I137+G137</f>
        <v>94.5</v>
      </c>
      <c r="M137" s="301"/>
    </row>
    <row r="138" spans="1:19" ht="33" customHeight="1">
      <c r="B138" s="76">
        <v>3</v>
      </c>
      <c r="C138" s="223" t="s">
        <v>452</v>
      </c>
      <c r="D138" s="76" t="s">
        <v>8</v>
      </c>
      <c r="E138" s="76">
        <v>65</v>
      </c>
      <c r="F138" s="76">
        <v>1.2</v>
      </c>
      <c r="G138" s="76">
        <f>F138*E138</f>
        <v>78</v>
      </c>
      <c r="H138" s="76">
        <v>0.4</v>
      </c>
      <c r="I138" s="76">
        <f t="shared" si="42"/>
        <v>26</v>
      </c>
      <c r="J138" s="76">
        <v>0.2</v>
      </c>
      <c r="K138" s="76">
        <f t="shared" si="43"/>
        <v>13</v>
      </c>
      <c r="L138" s="76">
        <f t="shared" si="44"/>
        <v>117</v>
      </c>
      <c r="M138" s="301"/>
    </row>
    <row r="139" spans="1:19" ht="33" customHeight="1">
      <c r="B139" s="76">
        <v>4</v>
      </c>
      <c r="C139" s="223" t="s">
        <v>453</v>
      </c>
      <c r="D139" s="76" t="s">
        <v>242</v>
      </c>
      <c r="E139" s="76">
        <v>11</v>
      </c>
      <c r="F139" s="76">
        <v>3</v>
      </c>
      <c r="G139" s="76">
        <f>F139*E139</f>
        <v>33</v>
      </c>
      <c r="H139" s="76">
        <v>4</v>
      </c>
      <c r="I139" s="76">
        <f t="shared" si="42"/>
        <v>44</v>
      </c>
      <c r="J139" s="76">
        <v>0.2</v>
      </c>
      <c r="K139" s="76">
        <f t="shared" si="43"/>
        <v>2.2000000000000002</v>
      </c>
      <c r="L139" s="76">
        <f t="shared" si="44"/>
        <v>79.2</v>
      </c>
      <c r="M139" s="301"/>
    </row>
    <row r="140" spans="1:19" ht="33.75" customHeight="1">
      <c r="B140" s="76">
        <v>5</v>
      </c>
      <c r="C140" s="108" t="s">
        <v>454</v>
      </c>
      <c r="D140" s="76" t="s">
        <v>242</v>
      </c>
      <c r="E140" s="76">
        <v>8.5</v>
      </c>
      <c r="F140" s="76">
        <v>23</v>
      </c>
      <c r="G140" s="76">
        <f>E140*F140</f>
        <v>195.5</v>
      </c>
      <c r="H140" s="76">
        <v>25</v>
      </c>
      <c r="I140" s="76">
        <f t="shared" si="42"/>
        <v>212.5</v>
      </c>
      <c r="J140" s="76">
        <v>5</v>
      </c>
      <c r="K140" s="76">
        <f t="shared" si="43"/>
        <v>42.5</v>
      </c>
      <c r="L140" s="76">
        <f t="shared" si="44"/>
        <v>450.5</v>
      </c>
      <c r="M140" s="301"/>
    </row>
    <row r="141" spans="1:19" ht="39" customHeight="1">
      <c r="B141" s="76">
        <v>6</v>
      </c>
      <c r="C141" s="108" t="s">
        <v>455</v>
      </c>
      <c r="D141" s="76" t="s">
        <v>242</v>
      </c>
      <c r="E141" s="76">
        <v>1.8</v>
      </c>
      <c r="F141" s="76">
        <v>70</v>
      </c>
      <c r="G141" s="76">
        <f>E141*F141</f>
        <v>126</v>
      </c>
      <c r="H141" s="76">
        <v>25</v>
      </c>
      <c r="I141" s="76">
        <f t="shared" si="42"/>
        <v>45</v>
      </c>
      <c r="J141" s="76">
        <v>0</v>
      </c>
      <c r="K141" s="76">
        <f t="shared" si="43"/>
        <v>0</v>
      </c>
      <c r="L141" s="76">
        <f t="shared" si="44"/>
        <v>171</v>
      </c>
      <c r="M141" s="301"/>
      <c r="S141" s="284" t="s">
        <v>449</v>
      </c>
    </row>
    <row r="142" spans="1:19" ht="34.5" customHeight="1">
      <c r="B142" s="76">
        <v>7</v>
      </c>
      <c r="C142" s="108" t="s">
        <v>456</v>
      </c>
      <c r="D142" s="76" t="s">
        <v>242</v>
      </c>
      <c r="E142" s="76">
        <v>1.1000000000000001</v>
      </c>
      <c r="F142" s="76">
        <v>140</v>
      </c>
      <c r="G142" s="76">
        <f>E142*F142</f>
        <v>154</v>
      </c>
      <c r="H142" s="76">
        <v>10</v>
      </c>
      <c r="I142" s="76">
        <f t="shared" si="42"/>
        <v>11</v>
      </c>
      <c r="J142" s="76">
        <v>10</v>
      </c>
      <c r="K142" s="76">
        <f t="shared" si="43"/>
        <v>11</v>
      </c>
      <c r="L142" s="76">
        <f t="shared" si="44"/>
        <v>176</v>
      </c>
      <c r="M142" s="301"/>
    </row>
    <row r="143" spans="1:19" ht="51.75" customHeight="1">
      <c r="B143" s="76">
        <v>8</v>
      </c>
      <c r="C143" s="108" t="s">
        <v>459</v>
      </c>
      <c r="D143" s="76" t="s">
        <v>242</v>
      </c>
      <c r="E143" s="76">
        <v>1.4</v>
      </c>
      <c r="F143" s="76">
        <v>70</v>
      </c>
      <c r="G143" s="76">
        <f t="shared" ref="G143:G148" si="45">E143*F143</f>
        <v>98</v>
      </c>
      <c r="H143" s="76">
        <v>25</v>
      </c>
      <c r="I143" s="76">
        <f t="shared" si="42"/>
        <v>35</v>
      </c>
      <c r="J143" s="76">
        <v>0</v>
      </c>
      <c r="K143" s="76">
        <f t="shared" si="43"/>
        <v>0</v>
      </c>
      <c r="L143" s="76">
        <f t="shared" si="44"/>
        <v>133</v>
      </c>
      <c r="M143" s="301"/>
    </row>
    <row r="144" spans="1:19" ht="32.25" customHeight="1">
      <c r="B144" s="76">
        <v>9</v>
      </c>
      <c r="C144" s="108" t="s">
        <v>608</v>
      </c>
      <c r="D144" s="76" t="s">
        <v>242</v>
      </c>
      <c r="E144" s="76">
        <v>1.4</v>
      </c>
      <c r="F144" s="76">
        <v>70</v>
      </c>
      <c r="G144" s="76">
        <f t="shared" si="45"/>
        <v>98</v>
      </c>
      <c r="H144" s="76">
        <v>25</v>
      </c>
      <c r="I144" s="76">
        <f t="shared" si="42"/>
        <v>35</v>
      </c>
      <c r="J144" s="76">
        <v>0</v>
      </c>
      <c r="K144" s="76">
        <f t="shared" si="43"/>
        <v>0</v>
      </c>
      <c r="L144" s="76">
        <f t="shared" si="44"/>
        <v>133</v>
      </c>
      <c r="M144" s="301"/>
    </row>
    <row r="145" spans="1:18" ht="59.25" customHeight="1">
      <c r="B145" s="76">
        <v>10</v>
      </c>
      <c r="C145" s="108" t="s">
        <v>458</v>
      </c>
      <c r="D145" s="76" t="s">
        <v>242</v>
      </c>
      <c r="E145" s="76">
        <v>0.84</v>
      </c>
      <c r="F145" s="76">
        <v>70</v>
      </c>
      <c r="G145" s="76">
        <f t="shared" si="45"/>
        <v>58.8</v>
      </c>
      <c r="H145" s="76">
        <v>25</v>
      </c>
      <c r="I145" s="76">
        <f t="shared" si="42"/>
        <v>21</v>
      </c>
      <c r="J145" s="76">
        <v>0</v>
      </c>
      <c r="K145" s="76">
        <f t="shared" si="43"/>
        <v>0</v>
      </c>
      <c r="L145" s="76">
        <f t="shared" si="44"/>
        <v>79.8</v>
      </c>
      <c r="M145" s="301"/>
    </row>
    <row r="146" spans="1:18" ht="32.25" customHeight="1">
      <c r="B146" s="76">
        <v>11</v>
      </c>
      <c r="C146" s="108" t="s">
        <v>609</v>
      </c>
      <c r="D146" s="76" t="s">
        <v>242</v>
      </c>
      <c r="E146" s="76">
        <v>1.2</v>
      </c>
      <c r="F146" s="76">
        <v>70</v>
      </c>
      <c r="G146" s="76">
        <f t="shared" si="45"/>
        <v>84</v>
      </c>
      <c r="H146" s="76">
        <v>25</v>
      </c>
      <c r="I146" s="76">
        <f t="shared" si="42"/>
        <v>30</v>
      </c>
      <c r="J146" s="76">
        <v>0</v>
      </c>
      <c r="K146" s="76">
        <f t="shared" si="43"/>
        <v>0</v>
      </c>
      <c r="L146" s="76">
        <f t="shared" si="44"/>
        <v>114</v>
      </c>
      <c r="M146" s="301"/>
    </row>
    <row r="147" spans="1:18" ht="34.5" customHeight="1">
      <c r="B147" s="76">
        <v>12</v>
      </c>
      <c r="C147" s="108" t="s">
        <v>457</v>
      </c>
      <c r="D147" s="76" t="s">
        <v>240</v>
      </c>
      <c r="E147" s="76">
        <v>0.2</v>
      </c>
      <c r="F147" s="76">
        <v>0</v>
      </c>
      <c r="G147" s="76">
        <f t="shared" si="45"/>
        <v>0</v>
      </c>
      <c r="H147" s="76">
        <v>10</v>
      </c>
      <c r="I147" s="76">
        <f t="shared" si="42"/>
        <v>2</v>
      </c>
      <c r="J147" s="76">
        <v>0</v>
      </c>
      <c r="K147" s="76">
        <f t="shared" si="43"/>
        <v>0</v>
      </c>
      <c r="L147" s="76">
        <f t="shared" si="44"/>
        <v>2</v>
      </c>
      <c r="M147" s="301"/>
    </row>
    <row r="148" spans="1:18" ht="34.5" customHeight="1">
      <c r="B148" s="76">
        <v>13</v>
      </c>
      <c r="C148" s="108" t="s">
        <v>461</v>
      </c>
      <c r="D148" s="76" t="s">
        <v>240</v>
      </c>
      <c r="E148" s="76">
        <v>0.2</v>
      </c>
      <c r="F148" s="76">
        <v>100</v>
      </c>
      <c r="G148" s="76">
        <f t="shared" si="45"/>
        <v>20</v>
      </c>
      <c r="H148" s="76">
        <v>20</v>
      </c>
      <c r="I148" s="76">
        <f t="shared" si="42"/>
        <v>4</v>
      </c>
      <c r="J148" s="76">
        <v>15</v>
      </c>
      <c r="K148" s="76">
        <f t="shared" si="43"/>
        <v>3</v>
      </c>
      <c r="L148" s="76">
        <f t="shared" si="44"/>
        <v>27</v>
      </c>
      <c r="M148" s="301"/>
      <c r="R148" s="77">
        <v>5</v>
      </c>
    </row>
    <row r="149" spans="1:18" ht="34.9" customHeight="1">
      <c r="B149" s="76">
        <v>14</v>
      </c>
      <c r="C149" s="108" t="s">
        <v>460</v>
      </c>
      <c r="D149" s="76" t="s">
        <v>240</v>
      </c>
      <c r="E149" s="76">
        <v>1</v>
      </c>
      <c r="F149" s="76">
        <v>100</v>
      </c>
      <c r="G149" s="76">
        <f t="shared" ref="G149" si="46">E149*F149</f>
        <v>100</v>
      </c>
      <c r="H149" s="76">
        <v>20</v>
      </c>
      <c r="I149" s="76">
        <f t="shared" ref="I149" si="47">H149*E149</f>
        <v>20</v>
      </c>
      <c r="J149" s="76">
        <v>15</v>
      </c>
      <c r="K149" s="76">
        <f t="shared" ref="K149" si="48">J149*E149</f>
        <v>15</v>
      </c>
      <c r="L149" s="76">
        <f t="shared" si="44"/>
        <v>135</v>
      </c>
      <c r="M149" s="301"/>
    </row>
    <row r="150" spans="1:18">
      <c r="B150" s="76"/>
      <c r="C150" s="363" t="s">
        <v>158</v>
      </c>
      <c r="D150" s="76"/>
      <c r="E150" s="76"/>
      <c r="F150" s="76"/>
      <c r="G150" s="76"/>
      <c r="H150" s="76"/>
      <c r="I150" s="76"/>
      <c r="J150" s="76"/>
      <c r="K150" s="76"/>
      <c r="L150" s="355">
        <f>SUM(L136:L149)</f>
        <v>1822</v>
      </c>
      <c r="M150" s="300">
        <f t="shared" ref="M150:M174" si="49">L150*1.08*1.06*1.02*1.18</f>
        <v>2510.49969216</v>
      </c>
    </row>
    <row r="151" spans="1:18" ht="22.15" customHeight="1">
      <c r="A151" s="45"/>
      <c r="B151" s="76"/>
      <c r="C151" s="357" t="s">
        <v>445</v>
      </c>
      <c r="D151" s="76"/>
      <c r="E151" s="76"/>
      <c r="F151" s="76"/>
      <c r="G151" s="76"/>
      <c r="H151" s="76"/>
      <c r="I151" s="76"/>
      <c r="J151" s="76"/>
      <c r="K151" s="76"/>
      <c r="L151" s="76"/>
      <c r="M151" s="301"/>
    </row>
    <row r="152" spans="1:18" ht="38.25" customHeight="1">
      <c r="A152" s="45"/>
      <c r="B152" s="76"/>
      <c r="C152" s="108" t="s">
        <v>446</v>
      </c>
      <c r="D152" s="76"/>
      <c r="E152" s="76"/>
      <c r="F152" s="76"/>
      <c r="G152" s="76"/>
      <c r="H152" s="76"/>
      <c r="I152" s="76"/>
      <c r="J152" s="76"/>
      <c r="K152" s="76"/>
      <c r="L152" s="76"/>
      <c r="M152" s="301"/>
    </row>
    <row r="153" spans="1:18" ht="51" customHeight="1">
      <c r="B153" s="76" t="s">
        <v>2</v>
      </c>
      <c r="C153" s="108" t="s">
        <v>447</v>
      </c>
      <c r="D153" s="76" t="s">
        <v>157</v>
      </c>
      <c r="E153" s="76">
        <v>100</v>
      </c>
      <c r="F153" s="76">
        <v>0</v>
      </c>
      <c r="G153" s="76">
        <f t="shared" ref="G153" si="50">E153*F153</f>
        <v>0</v>
      </c>
      <c r="H153" s="76">
        <v>4.5999999999999996</v>
      </c>
      <c r="I153" s="76">
        <f t="shared" si="42"/>
        <v>459.99999999999994</v>
      </c>
      <c r="J153" s="76">
        <v>10</v>
      </c>
      <c r="K153" s="76">
        <f t="shared" si="43"/>
        <v>1000</v>
      </c>
      <c r="L153" s="355">
        <f>K153+I153+G153</f>
        <v>1460</v>
      </c>
      <c r="M153" s="300">
        <f t="shared" si="49"/>
        <v>2011.7066688000002</v>
      </c>
    </row>
    <row r="154" spans="1:18" ht="26.25" customHeight="1">
      <c r="B154" s="76"/>
      <c r="C154" s="355" t="s">
        <v>579</v>
      </c>
      <c r="D154" s="76"/>
      <c r="E154" s="76"/>
      <c r="F154" s="76"/>
      <c r="G154" s="76"/>
      <c r="H154" s="76"/>
      <c r="I154" s="76"/>
      <c r="J154" s="76"/>
      <c r="K154" s="76"/>
      <c r="L154" s="359"/>
      <c r="M154" s="301"/>
    </row>
    <row r="155" spans="1:18" ht="50.25" customHeight="1">
      <c r="B155" s="76">
        <v>1</v>
      </c>
      <c r="C155" s="204" t="s">
        <v>569</v>
      </c>
      <c r="D155" s="76" t="s">
        <v>240</v>
      </c>
      <c r="E155" s="76">
        <v>51</v>
      </c>
      <c r="F155" s="76">
        <v>0</v>
      </c>
      <c r="G155" s="76">
        <f t="shared" ref="G155:G157" si="51">F155*E155</f>
        <v>0</v>
      </c>
      <c r="H155" s="76">
        <v>3</v>
      </c>
      <c r="I155" s="76">
        <f t="shared" ref="I155:I157" si="52">H155*E155</f>
        <v>153</v>
      </c>
      <c r="J155" s="76">
        <v>5</v>
      </c>
      <c r="K155" s="76">
        <f t="shared" ref="K155:K157" si="53">J155*E155</f>
        <v>255</v>
      </c>
      <c r="L155" s="76">
        <f t="shared" ref="L155:L157" si="54">K155+I155+G155</f>
        <v>408</v>
      </c>
      <c r="M155" s="301"/>
    </row>
    <row r="156" spans="1:18" ht="46.5" customHeight="1">
      <c r="B156" s="76">
        <v>2</v>
      </c>
      <c r="C156" s="204" t="s">
        <v>567</v>
      </c>
      <c r="D156" s="76" t="s">
        <v>157</v>
      </c>
      <c r="E156" s="76">
        <v>340</v>
      </c>
      <c r="F156" s="76">
        <v>5.5</v>
      </c>
      <c r="G156" s="76">
        <f t="shared" si="51"/>
        <v>1870</v>
      </c>
      <c r="H156" s="76">
        <v>1</v>
      </c>
      <c r="I156" s="76">
        <f t="shared" si="52"/>
        <v>340</v>
      </c>
      <c r="J156" s="76">
        <v>0.2</v>
      </c>
      <c r="K156" s="76">
        <f t="shared" si="53"/>
        <v>68</v>
      </c>
      <c r="L156" s="76">
        <f t="shared" si="54"/>
        <v>2278</v>
      </c>
      <c r="M156" s="301"/>
    </row>
    <row r="157" spans="1:18" ht="46.5" customHeight="1">
      <c r="B157" s="76"/>
      <c r="C157" s="204" t="s">
        <v>568</v>
      </c>
      <c r="D157" s="76" t="s">
        <v>144</v>
      </c>
      <c r="E157" s="76">
        <v>11</v>
      </c>
      <c r="F157" s="76">
        <v>2.8</v>
      </c>
      <c r="G157" s="76">
        <f t="shared" si="51"/>
        <v>30.799999999999997</v>
      </c>
      <c r="H157" s="76">
        <v>0</v>
      </c>
      <c r="I157" s="76">
        <f t="shared" si="52"/>
        <v>0</v>
      </c>
      <c r="J157" s="76">
        <v>0.5</v>
      </c>
      <c r="K157" s="76">
        <f t="shared" si="53"/>
        <v>5.5</v>
      </c>
      <c r="L157" s="76">
        <f t="shared" si="54"/>
        <v>36.299999999999997</v>
      </c>
      <c r="M157" s="301"/>
    </row>
    <row r="158" spans="1:18" ht="26.25" customHeight="1">
      <c r="B158" s="76"/>
      <c r="C158" s="108"/>
      <c r="D158" s="76"/>
      <c r="E158" s="76"/>
      <c r="F158" s="76"/>
      <c r="G158" s="76"/>
      <c r="H158" s="76"/>
      <c r="I158" s="76"/>
      <c r="J158" s="76"/>
      <c r="K158" s="76"/>
      <c r="L158" s="355">
        <f>SUM(L155:L157)</f>
        <v>2722.3</v>
      </c>
      <c r="M158" s="300">
        <f t="shared" si="49"/>
        <v>3751.0062085440004</v>
      </c>
    </row>
    <row r="159" spans="1:18" ht="19.149999999999999" customHeight="1">
      <c r="B159" s="76"/>
      <c r="C159" s="355" t="s">
        <v>578</v>
      </c>
      <c r="D159" s="76"/>
      <c r="E159" s="76"/>
      <c r="F159" s="76"/>
      <c r="G159" s="76"/>
      <c r="H159" s="76"/>
      <c r="I159" s="76"/>
      <c r="J159" s="76"/>
      <c r="K159" s="76"/>
      <c r="L159" s="76"/>
      <c r="M159" s="301"/>
    </row>
    <row r="160" spans="1:18" ht="28.5" customHeight="1">
      <c r="B160" s="76"/>
      <c r="C160" s="349" t="s">
        <v>466</v>
      </c>
      <c r="D160" s="353"/>
      <c r="E160" s="353"/>
      <c r="F160" s="353"/>
      <c r="G160" s="353"/>
      <c r="H160" s="353"/>
      <c r="I160" s="353"/>
      <c r="J160" s="353"/>
      <c r="K160" s="353"/>
      <c r="L160" s="353"/>
      <c r="M160" s="301"/>
    </row>
    <row r="161" spans="2:18" ht="35.450000000000003" customHeight="1">
      <c r="B161" s="76">
        <v>1</v>
      </c>
      <c r="C161" s="223" t="s">
        <v>452</v>
      </c>
      <c r="D161" s="76" t="s">
        <v>8</v>
      </c>
      <c r="E161" s="76">
        <v>30</v>
      </c>
      <c r="F161" s="76">
        <v>1.2</v>
      </c>
      <c r="G161" s="76">
        <f>F161*E161</f>
        <v>36</v>
      </c>
      <c r="H161" s="76">
        <v>0.4</v>
      </c>
      <c r="I161" s="76">
        <f t="shared" ref="I161" si="55">H161*E161</f>
        <v>12</v>
      </c>
      <c r="J161" s="76">
        <v>0.2</v>
      </c>
      <c r="K161" s="76">
        <f t="shared" ref="K161" si="56">J161*E161</f>
        <v>6</v>
      </c>
      <c r="L161" s="76">
        <f t="shared" ref="L161" si="57">K161+I161+G161</f>
        <v>54</v>
      </c>
      <c r="M161" s="301"/>
    </row>
    <row r="162" spans="2:18" ht="32.25" customHeight="1">
      <c r="B162" s="76">
        <v>2</v>
      </c>
      <c r="C162" s="108" t="s">
        <v>463</v>
      </c>
      <c r="D162" s="76" t="s">
        <v>242</v>
      </c>
      <c r="E162" s="76">
        <v>1.96</v>
      </c>
      <c r="F162" s="76">
        <v>108</v>
      </c>
      <c r="G162" s="76">
        <f>E162*F162</f>
        <v>211.68</v>
      </c>
      <c r="H162" s="76">
        <v>20</v>
      </c>
      <c r="I162" s="76">
        <f>H162*E162</f>
        <v>39.200000000000003</v>
      </c>
      <c r="J162" s="76">
        <v>15</v>
      </c>
      <c r="K162" s="76">
        <f>J162*E162</f>
        <v>29.4</v>
      </c>
      <c r="L162" s="76">
        <f>K162+I162+G162</f>
        <v>280.27999999999997</v>
      </c>
      <c r="M162" s="301"/>
    </row>
    <row r="163" spans="2:18" ht="24.75" customHeight="1">
      <c r="B163" s="76">
        <v>3</v>
      </c>
      <c r="C163" s="108" t="s">
        <v>464</v>
      </c>
      <c r="D163" s="76" t="s">
        <v>157</v>
      </c>
      <c r="E163" s="76">
        <v>22.4</v>
      </c>
      <c r="F163" s="76">
        <v>0.8</v>
      </c>
      <c r="G163" s="76">
        <f>E163*F163</f>
        <v>17.919999999999998</v>
      </c>
      <c r="H163" s="76">
        <v>0.3</v>
      </c>
      <c r="I163" s="76">
        <f>H163*E163</f>
        <v>6.72</v>
      </c>
      <c r="J163" s="76">
        <v>0.2</v>
      </c>
      <c r="K163" s="76">
        <f>J163*E163</f>
        <v>4.4799999999999995</v>
      </c>
      <c r="L163" s="76">
        <f>K163+I163+G163</f>
        <v>29.119999999999997</v>
      </c>
      <c r="M163" s="301"/>
    </row>
    <row r="164" spans="2:18" ht="32.25" customHeight="1">
      <c r="B164" s="76">
        <v>4</v>
      </c>
      <c r="C164" s="108" t="s">
        <v>462</v>
      </c>
      <c r="D164" s="76" t="s">
        <v>242</v>
      </c>
      <c r="E164" s="76">
        <v>9.24</v>
      </c>
      <c r="F164" s="76">
        <v>23</v>
      </c>
      <c r="G164" s="76">
        <f>E164*F164</f>
        <v>212.52</v>
      </c>
      <c r="H164" s="76">
        <v>25</v>
      </c>
      <c r="I164" s="76">
        <f>H164*E164</f>
        <v>231</v>
      </c>
      <c r="J164" s="76">
        <v>5</v>
      </c>
      <c r="K164" s="76">
        <f>J164*E164</f>
        <v>46.2</v>
      </c>
      <c r="L164" s="76">
        <f>K164+I164+G164</f>
        <v>489.72</v>
      </c>
      <c r="M164" s="301"/>
    </row>
    <row r="165" spans="2:18" ht="32.25" customHeight="1">
      <c r="B165" s="76">
        <v>5</v>
      </c>
      <c r="C165" s="108" t="s">
        <v>455</v>
      </c>
      <c r="D165" s="76" t="s">
        <v>242</v>
      </c>
      <c r="E165" s="76">
        <v>1.96</v>
      </c>
      <c r="F165" s="76">
        <v>70</v>
      </c>
      <c r="G165" s="76">
        <f>E165*F165</f>
        <v>137.19999999999999</v>
      </c>
      <c r="H165" s="76">
        <v>25</v>
      </c>
      <c r="I165" s="76">
        <f>H165*E165</f>
        <v>49</v>
      </c>
      <c r="J165" s="76">
        <v>0</v>
      </c>
      <c r="K165" s="76">
        <f>J165*E165</f>
        <v>0</v>
      </c>
      <c r="L165" s="76">
        <f>K165+I165+G165</f>
        <v>186.2</v>
      </c>
      <c r="M165" s="301"/>
    </row>
    <row r="166" spans="2:18" ht="46.5" customHeight="1">
      <c r="B166" s="76">
        <v>6</v>
      </c>
      <c r="C166" s="108" t="s">
        <v>465</v>
      </c>
      <c r="D166" s="76" t="s">
        <v>240</v>
      </c>
      <c r="E166" s="76">
        <v>0.96</v>
      </c>
      <c r="F166" s="76">
        <v>100</v>
      </c>
      <c r="G166" s="76">
        <f t="shared" ref="G166" si="58">E166*F166</f>
        <v>96</v>
      </c>
      <c r="H166" s="76">
        <v>20</v>
      </c>
      <c r="I166" s="76">
        <f t="shared" ref="I166" si="59">H166*E166</f>
        <v>19.2</v>
      </c>
      <c r="J166" s="76">
        <v>15</v>
      </c>
      <c r="K166" s="76">
        <f t="shared" ref="K166" si="60">J166*E166</f>
        <v>14.399999999999999</v>
      </c>
      <c r="L166" s="76">
        <f t="shared" ref="L166" si="61">K166+I166+G166</f>
        <v>129.6</v>
      </c>
      <c r="M166" s="301"/>
    </row>
    <row r="167" spans="2:18" ht="22.5" customHeight="1">
      <c r="B167" s="76"/>
      <c r="C167" s="363" t="s">
        <v>158</v>
      </c>
      <c r="D167" s="76"/>
      <c r="E167" s="76"/>
      <c r="F167" s="76"/>
      <c r="G167" s="76"/>
      <c r="H167" s="76"/>
      <c r="I167" s="76"/>
      <c r="J167" s="76"/>
      <c r="K167" s="76"/>
      <c r="L167" s="355">
        <f>SUM(L161:L166)</f>
        <v>1168.9199999999998</v>
      </c>
      <c r="M167" s="300">
        <f t="shared" si="49"/>
        <v>1610.6329858175998</v>
      </c>
    </row>
    <row r="168" spans="2:18" ht="48.75" customHeight="1">
      <c r="B168" s="76"/>
      <c r="C168" s="364" t="s">
        <v>580</v>
      </c>
      <c r="D168" s="76"/>
      <c r="E168" s="76"/>
      <c r="F168" s="76"/>
      <c r="G168" s="76"/>
      <c r="H168" s="76"/>
      <c r="I168" s="76"/>
      <c r="J168" s="76"/>
      <c r="K168" s="76"/>
      <c r="L168" s="360"/>
      <c r="M168" s="301"/>
    </row>
    <row r="169" spans="2:18" ht="34.5" customHeight="1">
      <c r="B169" s="76"/>
      <c r="C169" s="222" t="s">
        <v>610</v>
      </c>
      <c r="D169" s="219"/>
      <c r="E169" s="219"/>
      <c r="F169" s="219"/>
      <c r="G169" s="219"/>
      <c r="H169" s="219"/>
      <c r="I169" s="219"/>
      <c r="J169" s="219"/>
      <c r="K169" s="219"/>
      <c r="L169" s="144"/>
      <c r="M169" s="301"/>
    </row>
    <row r="170" spans="2:18" ht="19.149999999999999" customHeight="1">
      <c r="B170" s="76">
        <v>1</v>
      </c>
      <c r="C170" s="223" t="s">
        <v>256</v>
      </c>
      <c r="D170" s="219" t="s">
        <v>157</v>
      </c>
      <c r="E170" s="219">
        <v>6</v>
      </c>
      <c r="F170" s="219">
        <v>0</v>
      </c>
      <c r="G170" s="219">
        <f t="shared" ref="G170:G173" si="62">F170*E170</f>
        <v>0</v>
      </c>
      <c r="H170" s="219">
        <v>90</v>
      </c>
      <c r="I170" s="219">
        <f t="shared" ref="I170:I173" si="63">H170*E170</f>
        <v>540</v>
      </c>
      <c r="J170" s="219">
        <v>3</v>
      </c>
      <c r="K170" s="219">
        <f t="shared" ref="K170:K173" si="64">J170*E170</f>
        <v>18</v>
      </c>
      <c r="L170" s="219">
        <f t="shared" ref="L170:L173" si="65">K170+I170+G170</f>
        <v>558</v>
      </c>
      <c r="M170" s="301"/>
      <c r="R170" s="329"/>
    </row>
    <row r="171" spans="2:18" ht="19.899999999999999" customHeight="1">
      <c r="B171" s="76" t="s">
        <v>5</v>
      </c>
      <c r="C171" s="223" t="s">
        <v>258</v>
      </c>
      <c r="D171" s="219" t="s">
        <v>240</v>
      </c>
      <c r="E171" s="219">
        <v>1.8</v>
      </c>
      <c r="F171" s="219" t="s">
        <v>3</v>
      </c>
      <c r="G171" s="219">
        <f t="shared" si="62"/>
        <v>194.4</v>
      </c>
      <c r="H171" s="219">
        <v>20</v>
      </c>
      <c r="I171" s="219">
        <f t="shared" si="63"/>
        <v>36</v>
      </c>
      <c r="J171" s="219">
        <v>15</v>
      </c>
      <c r="K171" s="219">
        <f t="shared" si="64"/>
        <v>27</v>
      </c>
      <c r="L171" s="144">
        <f t="shared" si="65"/>
        <v>257.39999999999998</v>
      </c>
      <c r="M171" s="301"/>
    </row>
    <row r="172" spans="2:18" ht="20.45" customHeight="1">
      <c r="B172" s="76">
        <v>3</v>
      </c>
      <c r="C172" s="223" t="s">
        <v>257</v>
      </c>
      <c r="D172" s="219" t="s">
        <v>9</v>
      </c>
      <c r="E172" s="219" t="s">
        <v>2</v>
      </c>
      <c r="F172" s="219">
        <v>50</v>
      </c>
      <c r="G172" s="219">
        <f t="shared" si="62"/>
        <v>50</v>
      </c>
      <c r="H172" s="219">
        <v>10</v>
      </c>
      <c r="I172" s="219">
        <f t="shared" si="63"/>
        <v>10</v>
      </c>
      <c r="J172" s="219">
        <v>10</v>
      </c>
      <c r="K172" s="219">
        <f t="shared" si="64"/>
        <v>10</v>
      </c>
      <c r="L172" s="219">
        <f t="shared" si="65"/>
        <v>70</v>
      </c>
      <c r="M172" s="301"/>
    </row>
    <row r="173" spans="2:18" ht="19.149999999999999" customHeight="1">
      <c r="B173" s="76">
        <v>4</v>
      </c>
      <c r="C173" s="223" t="s">
        <v>188</v>
      </c>
      <c r="D173" s="219" t="s">
        <v>240</v>
      </c>
      <c r="E173" s="219">
        <v>0.5</v>
      </c>
      <c r="F173" s="219" t="s">
        <v>3</v>
      </c>
      <c r="G173" s="219">
        <f t="shared" si="62"/>
        <v>54</v>
      </c>
      <c r="H173" s="219" t="s">
        <v>4</v>
      </c>
      <c r="I173" s="219">
        <f t="shared" si="63"/>
        <v>10</v>
      </c>
      <c r="J173" s="219">
        <v>15</v>
      </c>
      <c r="K173" s="219">
        <f t="shared" si="64"/>
        <v>7.5</v>
      </c>
      <c r="L173" s="219">
        <f t="shared" si="65"/>
        <v>71.5</v>
      </c>
      <c r="M173" s="301"/>
    </row>
    <row r="174" spans="2:18" ht="21" customHeight="1">
      <c r="B174" s="76"/>
      <c r="C174" s="219" t="s">
        <v>158</v>
      </c>
      <c r="D174" s="219"/>
      <c r="E174" s="219"/>
      <c r="F174" s="219"/>
      <c r="G174" s="219"/>
      <c r="H174" s="219"/>
      <c r="I174" s="219"/>
      <c r="J174" s="219"/>
      <c r="K174" s="219"/>
      <c r="L174" s="191">
        <f t="shared" ref="L174" si="66">SUM(L170:L173)</f>
        <v>956.9</v>
      </c>
      <c r="M174" s="300">
        <f t="shared" si="49"/>
        <v>1318.4945968319998</v>
      </c>
    </row>
    <row r="175" spans="2:18" ht="21" customHeight="1">
      <c r="B175" s="76"/>
      <c r="C175" s="219" t="s">
        <v>468</v>
      </c>
      <c r="D175" s="219"/>
      <c r="E175" s="219"/>
      <c r="F175" s="219"/>
      <c r="G175" s="219"/>
      <c r="H175" s="219"/>
      <c r="I175" s="219"/>
      <c r="J175" s="219"/>
      <c r="K175" s="219"/>
      <c r="L175" s="191">
        <f>L174+L167+L158+L153+L150+L133+L125+L118+L112+L105+L91+L76+L69+L55+L48+L40+L33+L26+L20</f>
        <v>33588.42</v>
      </c>
      <c r="M175" s="300">
        <f>SUM(M20:M174)</f>
        <v>46280.855142777611</v>
      </c>
      <c r="O175" s="124"/>
    </row>
    <row r="176" spans="2:18" ht="17.25" customHeight="1">
      <c r="B176" s="222"/>
      <c r="C176" s="322" t="s">
        <v>270</v>
      </c>
      <c r="D176" s="219"/>
      <c r="E176" s="219"/>
      <c r="F176" s="219"/>
      <c r="G176" s="219"/>
      <c r="H176" s="219"/>
      <c r="I176" s="219"/>
      <c r="J176" s="219"/>
      <c r="K176" s="219"/>
      <c r="L176" s="144">
        <f>L175*0.08</f>
        <v>2687.0735999999997</v>
      </c>
      <c r="M176" s="365"/>
    </row>
    <row r="177" spans="2:13" ht="19.5" customHeight="1">
      <c r="B177" s="222"/>
      <c r="C177" s="322" t="s">
        <v>158</v>
      </c>
      <c r="D177" s="219"/>
      <c r="E177" s="219"/>
      <c r="F177" s="219"/>
      <c r="G177" s="219"/>
      <c r="H177" s="219"/>
      <c r="I177" s="219"/>
      <c r="J177" s="219"/>
      <c r="K177" s="219"/>
      <c r="L177" s="144">
        <f>L175+L176</f>
        <v>36275.493600000002</v>
      </c>
      <c r="M177" s="365"/>
    </row>
    <row r="178" spans="2:13" ht="18.75" customHeight="1">
      <c r="B178" s="222"/>
      <c r="C178" s="322" t="s">
        <v>143</v>
      </c>
      <c r="D178" s="219"/>
      <c r="E178" s="219"/>
      <c r="F178" s="219"/>
      <c r="G178" s="219"/>
      <c r="H178" s="219"/>
      <c r="I178" s="219"/>
      <c r="J178" s="219"/>
      <c r="K178" s="219"/>
      <c r="L178" s="144">
        <f>L177*0.06</f>
        <v>2176.5296159999998</v>
      </c>
      <c r="M178" s="365"/>
    </row>
    <row r="179" spans="2:13" ht="15.75">
      <c r="B179" s="222"/>
      <c r="C179" s="322" t="s">
        <v>470</v>
      </c>
      <c r="D179" s="219"/>
      <c r="E179" s="219"/>
      <c r="F179" s="219"/>
      <c r="G179" s="219"/>
      <c r="H179" s="219"/>
      <c r="I179" s="219"/>
      <c r="J179" s="219"/>
      <c r="K179" s="219"/>
      <c r="L179" s="144">
        <f>L177+L178</f>
        <v>38452.023216000001</v>
      </c>
      <c r="M179" s="365"/>
    </row>
    <row r="180" spans="2:13" ht="15.75">
      <c r="B180" s="222"/>
      <c r="C180" s="322" t="s">
        <v>469</v>
      </c>
      <c r="D180" s="219"/>
      <c r="E180" s="219"/>
      <c r="F180" s="219"/>
      <c r="G180" s="219"/>
      <c r="H180" s="219"/>
      <c r="I180" s="219"/>
      <c r="J180" s="219"/>
      <c r="K180" s="219"/>
      <c r="L180" s="144">
        <f>L179*0.02</f>
        <v>769.04046432000007</v>
      </c>
      <c r="M180" s="365"/>
    </row>
    <row r="181" spans="2:13" ht="15.75">
      <c r="B181" s="222"/>
      <c r="C181" s="322" t="s">
        <v>158</v>
      </c>
      <c r="D181" s="219"/>
      <c r="E181" s="219"/>
      <c r="F181" s="219"/>
      <c r="G181" s="219"/>
      <c r="H181" s="219"/>
      <c r="I181" s="219"/>
      <c r="J181" s="219"/>
      <c r="K181" s="219"/>
      <c r="L181" s="144">
        <f>L179+L180</f>
        <v>39221.063680320003</v>
      </c>
      <c r="M181" s="365"/>
    </row>
    <row r="182" spans="2:13" ht="15.75">
      <c r="B182" s="222"/>
      <c r="C182" s="323" t="s">
        <v>271</v>
      </c>
      <c r="D182" s="219"/>
      <c r="E182" s="219"/>
      <c r="F182" s="219"/>
      <c r="G182" s="219"/>
      <c r="H182" s="219"/>
      <c r="I182" s="219"/>
      <c r="J182" s="219"/>
      <c r="K182" s="219"/>
      <c r="L182" s="144">
        <f>L181*0.18</f>
        <v>7059.7914624576006</v>
      </c>
      <c r="M182" s="365"/>
    </row>
    <row r="183" spans="2:13" ht="15.75">
      <c r="B183" s="222"/>
      <c r="C183" s="322" t="s">
        <v>158</v>
      </c>
      <c r="D183" s="219"/>
      <c r="E183" s="219"/>
      <c r="F183" s="219"/>
      <c r="G183" s="219"/>
      <c r="H183" s="219"/>
      <c r="I183" s="219"/>
      <c r="J183" s="219"/>
      <c r="K183" s="219"/>
      <c r="L183" s="331">
        <f>L181+L182</f>
        <v>46280.855142777604</v>
      </c>
      <c r="M183" s="365"/>
    </row>
    <row r="184" spans="2:13" ht="15.75" hidden="1">
      <c r="B184" s="365"/>
      <c r="C184" s="365"/>
      <c r="D184" s="365"/>
      <c r="E184" s="365"/>
      <c r="F184" s="365"/>
      <c r="G184" s="365"/>
      <c r="H184" s="365"/>
      <c r="I184" s="365"/>
      <c r="J184" s="365"/>
      <c r="K184" s="365"/>
      <c r="L184" s="365"/>
      <c r="M184" s="365"/>
    </row>
    <row r="185" spans="2:13" ht="15.75" hidden="1">
      <c r="B185" s="365"/>
      <c r="C185" s="365"/>
      <c r="D185" s="365"/>
      <c r="E185" s="365"/>
      <c r="F185" s="365"/>
      <c r="G185" s="365"/>
      <c r="H185" s="365"/>
      <c r="I185" s="365"/>
      <c r="J185" s="365"/>
      <c r="K185" s="365"/>
      <c r="L185" s="365"/>
      <c r="M185" s="365"/>
    </row>
    <row r="186" spans="2:13" ht="15.75" hidden="1">
      <c r="B186" s="365"/>
      <c r="C186" s="365"/>
      <c r="D186" s="365"/>
      <c r="E186" s="365"/>
      <c r="F186" s="365"/>
      <c r="G186" s="365"/>
      <c r="H186" s="365"/>
      <c r="I186" s="365"/>
      <c r="J186" s="365"/>
      <c r="K186" s="365"/>
      <c r="L186" s="365"/>
      <c r="M186" s="365"/>
    </row>
    <row r="187" spans="2:13" ht="15.75" hidden="1">
      <c r="B187" s="365"/>
      <c r="C187" s="365"/>
      <c r="D187" s="365"/>
      <c r="E187" s="365"/>
      <c r="F187" s="365"/>
      <c r="G187" s="365"/>
      <c r="H187" s="365"/>
      <c r="I187" s="365"/>
      <c r="J187" s="365"/>
      <c r="K187" s="365"/>
      <c r="L187" s="365"/>
      <c r="M187" s="365"/>
    </row>
    <row r="188" spans="2:13" ht="15.75" hidden="1">
      <c r="B188" s="365"/>
      <c r="C188" s="365"/>
      <c r="D188" s="365"/>
      <c r="E188" s="365"/>
      <c r="F188" s="365"/>
      <c r="G188" s="365"/>
      <c r="H188" s="365"/>
      <c r="I188" s="365"/>
      <c r="J188" s="365"/>
      <c r="K188" s="365"/>
      <c r="L188" s="365"/>
      <c r="M188" s="365"/>
    </row>
    <row r="189" spans="2:13" ht="15.75" hidden="1">
      <c r="B189" s="365"/>
      <c r="C189" s="365"/>
      <c r="D189" s="365"/>
      <c r="E189" s="365"/>
      <c r="F189" s="365"/>
      <c r="G189" s="365"/>
      <c r="H189" s="365"/>
      <c r="I189" s="365"/>
      <c r="J189" s="365"/>
      <c r="K189" s="365"/>
      <c r="L189" s="365"/>
      <c r="M189" s="365"/>
    </row>
    <row r="190" spans="2:13" ht="15.75" hidden="1">
      <c r="B190" s="365"/>
      <c r="C190" s="365"/>
      <c r="D190" s="365"/>
      <c r="E190" s="365"/>
      <c r="F190" s="365"/>
      <c r="G190" s="365"/>
      <c r="H190" s="365"/>
      <c r="I190" s="365"/>
      <c r="J190" s="365"/>
      <c r="K190" s="365"/>
      <c r="L190" s="365"/>
      <c r="M190" s="365"/>
    </row>
    <row r="191" spans="2:13" ht="15.75" hidden="1">
      <c r="B191" s="365"/>
      <c r="C191" s="365"/>
      <c r="D191" s="365"/>
      <c r="E191" s="365"/>
      <c r="F191" s="365"/>
      <c r="G191" s="365"/>
      <c r="H191" s="365"/>
      <c r="I191" s="365"/>
      <c r="J191" s="365"/>
      <c r="K191" s="365"/>
      <c r="L191" s="365"/>
      <c r="M191" s="365"/>
    </row>
    <row r="192" spans="2:13" ht="15.75" hidden="1">
      <c r="B192" s="365"/>
      <c r="C192" s="365"/>
      <c r="D192" s="365"/>
      <c r="E192" s="365"/>
      <c r="F192" s="365"/>
      <c r="G192" s="365"/>
      <c r="H192" s="365"/>
      <c r="I192" s="365"/>
      <c r="J192" s="365"/>
      <c r="K192" s="365"/>
      <c r="L192" s="365"/>
      <c r="M192" s="365"/>
    </row>
    <row r="193" spans="2:13" ht="15.75" hidden="1">
      <c r="B193" s="365"/>
      <c r="C193" s="365"/>
      <c r="D193" s="365"/>
      <c r="E193" s="365"/>
      <c r="F193" s="365"/>
      <c r="G193" s="365"/>
      <c r="H193" s="365"/>
      <c r="I193" s="365"/>
      <c r="J193" s="365"/>
      <c r="K193" s="365"/>
      <c r="L193" s="365"/>
      <c r="M193" s="365"/>
    </row>
    <row r="194" spans="2:13" ht="15.75">
      <c r="B194" s="366"/>
      <c r="C194" s="367"/>
      <c r="D194" s="368"/>
      <c r="E194" s="368"/>
      <c r="F194" s="368"/>
      <c r="G194" s="368"/>
      <c r="H194" s="368"/>
      <c r="I194" s="368"/>
      <c r="J194" s="368"/>
      <c r="K194" s="368"/>
      <c r="L194" s="368"/>
      <c r="M194" s="365"/>
    </row>
    <row r="195" spans="2:13" ht="15.75">
      <c r="B195" s="366"/>
      <c r="C195" s="369"/>
      <c r="D195" s="366"/>
      <c r="E195" s="366"/>
      <c r="F195" s="366"/>
      <c r="G195" s="366"/>
      <c r="H195" s="366"/>
      <c r="I195" s="366"/>
      <c r="J195" s="366"/>
      <c r="K195" s="366"/>
      <c r="L195" s="366"/>
      <c r="M195" s="365"/>
    </row>
    <row r="196" spans="2:13" ht="15.75">
      <c r="B196" s="366"/>
      <c r="C196" s="370"/>
      <c r="D196" s="366"/>
      <c r="E196" s="366"/>
      <c r="F196" s="366"/>
      <c r="G196" s="366"/>
      <c r="H196" s="366"/>
      <c r="I196" s="366"/>
      <c r="J196" s="366"/>
      <c r="K196" s="366"/>
      <c r="L196" s="366"/>
      <c r="M196" s="365"/>
    </row>
    <row r="197" spans="2:13" ht="15.75">
      <c r="B197" s="366"/>
      <c r="C197" s="369"/>
      <c r="D197" s="366"/>
      <c r="E197" s="366"/>
      <c r="F197" s="366"/>
      <c r="G197" s="366"/>
      <c r="H197" s="366"/>
      <c r="I197" s="366"/>
      <c r="J197" s="366"/>
      <c r="K197" s="366"/>
      <c r="L197" s="366"/>
      <c r="M197" s="365"/>
    </row>
    <row r="198" spans="2:13" ht="15.75">
      <c r="B198" s="366"/>
      <c r="C198" s="366"/>
      <c r="D198" s="366"/>
      <c r="E198" s="366"/>
      <c r="F198" s="366"/>
      <c r="G198" s="366"/>
      <c r="H198" s="366"/>
      <c r="I198" s="366"/>
      <c r="J198" s="366"/>
      <c r="K198" s="366"/>
      <c r="L198" s="366"/>
      <c r="M198" s="365"/>
    </row>
    <row r="199" spans="2:13" ht="15.75">
      <c r="B199" s="366"/>
      <c r="C199" s="369"/>
      <c r="D199" s="366"/>
      <c r="E199" s="366"/>
      <c r="F199" s="366"/>
      <c r="G199" s="366"/>
      <c r="H199" s="366"/>
      <c r="I199" s="366"/>
      <c r="J199" s="366"/>
      <c r="K199" s="366"/>
      <c r="L199" s="366"/>
      <c r="M199" s="365"/>
    </row>
    <row r="200" spans="2:13" ht="15.75">
      <c r="B200" s="366"/>
      <c r="C200" s="370"/>
      <c r="D200" s="366"/>
      <c r="E200" s="366"/>
      <c r="F200" s="366"/>
      <c r="G200" s="366"/>
      <c r="H200" s="366"/>
      <c r="I200" s="366"/>
      <c r="J200" s="366"/>
      <c r="K200" s="366"/>
      <c r="L200" s="366"/>
      <c r="M200" s="365"/>
    </row>
    <row r="201" spans="2:13" ht="15.75">
      <c r="B201" s="366"/>
      <c r="C201" s="369"/>
      <c r="D201" s="366"/>
      <c r="E201" s="366"/>
      <c r="F201" s="366"/>
      <c r="G201" s="366"/>
      <c r="H201" s="366"/>
      <c r="I201" s="366"/>
      <c r="J201" s="366"/>
      <c r="K201" s="366"/>
      <c r="L201" s="366"/>
      <c r="M201" s="365"/>
    </row>
    <row r="202" spans="2:13" ht="15.75">
      <c r="B202" s="366"/>
      <c r="C202" s="369"/>
      <c r="D202" s="366"/>
      <c r="E202" s="366"/>
      <c r="F202" s="366"/>
      <c r="G202" s="366"/>
      <c r="H202" s="366"/>
      <c r="I202" s="366"/>
      <c r="J202" s="366"/>
      <c r="K202" s="366"/>
      <c r="L202" s="366"/>
      <c r="M202" s="365"/>
    </row>
    <row r="203" spans="2:13" ht="15.75">
      <c r="B203" s="366"/>
      <c r="C203" s="369"/>
      <c r="D203" s="366"/>
      <c r="E203" s="366"/>
      <c r="F203" s="366"/>
      <c r="G203" s="366"/>
      <c r="H203" s="366"/>
      <c r="I203" s="366"/>
      <c r="J203" s="366"/>
      <c r="K203" s="366"/>
      <c r="L203" s="366"/>
      <c r="M203" s="365"/>
    </row>
    <row r="204" spans="2:13" ht="15.75">
      <c r="B204" s="366"/>
      <c r="C204" s="370"/>
      <c r="D204" s="366"/>
      <c r="E204" s="366"/>
      <c r="F204" s="366"/>
      <c r="G204" s="366"/>
      <c r="H204" s="366"/>
      <c r="I204" s="366"/>
      <c r="J204" s="366"/>
      <c r="K204" s="366"/>
      <c r="L204" s="366"/>
      <c r="M204" s="365"/>
    </row>
    <row r="205" spans="2:13" ht="15.75">
      <c r="B205" s="366"/>
      <c r="C205" s="369"/>
      <c r="D205" s="366"/>
      <c r="E205" s="366"/>
      <c r="F205" s="366"/>
      <c r="G205" s="366"/>
      <c r="H205" s="366"/>
      <c r="I205" s="366"/>
      <c r="J205" s="366"/>
      <c r="K205" s="366"/>
      <c r="L205" s="366"/>
      <c r="M205" s="365"/>
    </row>
    <row r="206" spans="2:13" ht="15.75">
      <c r="B206" s="366"/>
      <c r="C206" s="370"/>
      <c r="D206" s="366"/>
      <c r="E206" s="366"/>
      <c r="F206" s="366"/>
      <c r="G206" s="366"/>
      <c r="H206" s="366"/>
      <c r="I206" s="366"/>
      <c r="J206" s="366"/>
      <c r="K206" s="366"/>
      <c r="L206" s="366"/>
      <c r="M206" s="365"/>
    </row>
    <row r="207" spans="2:13" ht="15.75">
      <c r="B207" s="366"/>
      <c r="C207" s="370"/>
      <c r="D207" s="366"/>
      <c r="E207" s="366"/>
      <c r="F207" s="366"/>
      <c r="G207" s="366"/>
      <c r="H207" s="366"/>
      <c r="I207" s="366"/>
      <c r="J207" s="366"/>
      <c r="K207" s="366"/>
      <c r="L207" s="366"/>
      <c r="M207" s="365"/>
    </row>
    <row r="208" spans="2:13" ht="15.75">
      <c r="B208" s="366"/>
      <c r="C208" s="370"/>
      <c r="D208" s="366"/>
      <c r="E208" s="366"/>
      <c r="F208" s="366"/>
      <c r="G208" s="366"/>
      <c r="H208" s="366"/>
      <c r="I208" s="366"/>
      <c r="J208" s="366"/>
      <c r="K208" s="366"/>
      <c r="L208" s="366"/>
      <c r="M208" s="365"/>
    </row>
    <row r="209" spans="2:13" ht="16.5" hidden="1" customHeight="1">
      <c r="B209" s="366"/>
      <c r="C209" s="369"/>
      <c r="D209" s="366"/>
      <c r="E209" s="366"/>
      <c r="F209" s="366"/>
      <c r="G209" s="366"/>
      <c r="H209" s="366"/>
      <c r="I209" s="366"/>
      <c r="J209" s="366"/>
      <c r="K209" s="366"/>
      <c r="L209" s="366"/>
      <c r="M209" s="365"/>
    </row>
    <row r="210" spans="2:13" ht="16.5" hidden="1" customHeight="1">
      <c r="B210" s="366"/>
      <c r="C210" s="371"/>
      <c r="D210" s="366"/>
      <c r="E210" s="366"/>
      <c r="F210" s="366"/>
      <c r="G210" s="366"/>
      <c r="H210" s="366"/>
      <c r="I210" s="366"/>
      <c r="J210" s="366"/>
      <c r="K210" s="366"/>
      <c r="L210" s="366"/>
      <c r="M210" s="365"/>
    </row>
    <row r="211" spans="2:13" ht="16.5" hidden="1" customHeight="1">
      <c r="B211" s="366"/>
      <c r="C211" s="369"/>
      <c r="D211" s="366"/>
      <c r="E211" s="366"/>
      <c r="F211" s="366"/>
      <c r="G211" s="366"/>
      <c r="H211" s="366"/>
      <c r="I211" s="366"/>
      <c r="J211" s="366"/>
      <c r="K211" s="366"/>
      <c r="L211" s="366"/>
      <c r="M211" s="365"/>
    </row>
    <row r="212" spans="2:13" ht="74.25" hidden="1" customHeight="1">
      <c r="B212" s="366"/>
      <c r="C212" s="370"/>
      <c r="D212" s="366"/>
      <c r="E212" s="366"/>
      <c r="F212" s="366"/>
      <c r="G212" s="366"/>
      <c r="H212" s="366"/>
      <c r="I212" s="366"/>
      <c r="J212" s="366"/>
      <c r="K212" s="366"/>
      <c r="L212" s="366"/>
      <c r="M212" s="365"/>
    </row>
    <row r="213" spans="2:13" ht="15" hidden="1" customHeight="1">
      <c r="B213" s="366"/>
      <c r="C213" s="369"/>
      <c r="D213" s="366"/>
      <c r="E213" s="366"/>
      <c r="F213" s="366"/>
      <c r="G213" s="366"/>
      <c r="H213" s="366"/>
      <c r="I213" s="366"/>
      <c r="J213" s="366"/>
      <c r="K213" s="366"/>
      <c r="L213" s="366"/>
      <c r="M213" s="365"/>
    </row>
    <row r="214" spans="2:13" ht="16.5" hidden="1" customHeight="1">
      <c r="B214" s="366"/>
      <c r="C214" s="370"/>
      <c r="D214" s="366"/>
      <c r="E214" s="366"/>
      <c r="F214" s="366"/>
      <c r="G214" s="366"/>
      <c r="H214" s="366"/>
      <c r="I214" s="366"/>
      <c r="J214" s="366"/>
      <c r="K214" s="366"/>
      <c r="L214" s="366"/>
      <c r="M214" s="365"/>
    </row>
    <row r="215" spans="2:13" ht="16.5" customHeight="1">
      <c r="B215" s="366"/>
      <c r="C215" s="369"/>
      <c r="D215" s="366"/>
      <c r="E215" s="366"/>
      <c r="F215" s="366"/>
      <c r="G215" s="366"/>
      <c r="H215" s="366"/>
      <c r="I215" s="366"/>
      <c r="J215" s="366"/>
      <c r="K215" s="366"/>
      <c r="L215" s="366"/>
      <c r="M215" s="365"/>
    </row>
    <row r="216" spans="2:13" ht="16.5" customHeight="1">
      <c r="B216" s="366"/>
      <c r="C216" s="371"/>
      <c r="D216" s="366"/>
      <c r="E216" s="366"/>
      <c r="F216" s="366"/>
      <c r="G216" s="366"/>
      <c r="H216" s="366"/>
      <c r="I216" s="366"/>
      <c r="J216" s="366"/>
      <c r="K216" s="366"/>
      <c r="L216" s="366"/>
      <c r="M216" s="365"/>
    </row>
    <row r="217" spans="2:13" ht="16.5" customHeight="1">
      <c r="B217" s="366"/>
      <c r="C217" s="369"/>
      <c r="D217" s="366"/>
      <c r="E217" s="366"/>
      <c r="F217" s="366"/>
      <c r="G217" s="366"/>
      <c r="H217" s="366"/>
      <c r="I217" s="366"/>
      <c r="J217" s="366"/>
      <c r="K217" s="366"/>
      <c r="L217" s="366"/>
      <c r="M217" s="365"/>
    </row>
    <row r="218" spans="2:13" ht="16.5" customHeight="1">
      <c r="B218" s="366"/>
      <c r="C218" s="370"/>
      <c r="D218" s="366"/>
      <c r="E218" s="366"/>
      <c r="F218" s="366"/>
      <c r="G218" s="366"/>
      <c r="H218" s="366"/>
      <c r="I218" s="366"/>
      <c r="J218" s="366"/>
      <c r="K218" s="366"/>
      <c r="L218" s="366"/>
      <c r="M218" s="365"/>
    </row>
    <row r="219" spans="2:13" ht="15.75" customHeight="1">
      <c r="B219" s="366"/>
      <c r="C219" s="369"/>
      <c r="D219" s="366"/>
      <c r="E219" s="366"/>
      <c r="F219" s="366"/>
      <c r="G219" s="366"/>
      <c r="H219" s="366"/>
      <c r="I219" s="366"/>
      <c r="J219" s="366"/>
      <c r="K219" s="366"/>
      <c r="L219" s="366"/>
      <c r="M219" s="365"/>
    </row>
    <row r="220" spans="2:13" ht="2.25" hidden="1" customHeight="1">
      <c r="B220" s="366"/>
      <c r="C220" s="370"/>
      <c r="D220" s="366"/>
      <c r="E220" s="366"/>
      <c r="F220" s="366"/>
      <c r="G220" s="366"/>
      <c r="H220" s="366"/>
      <c r="I220" s="366"/>
      <c r="J220" s="366"/>
      <c r="K220" s="366"/>
      <c r="L220" s="366"/>
      <c r="M220" s="365"/>
    </row>
    <row r="221" spans="2:13" ht="16.5" hidden="1" customHeight="1">
      <c r="B221" s="366"/>
      <c r="C221" s="369"/>
      <c r="D221" s="366"/>
      <c r="E221" s="366"/>
      <c r="F221" s="366"/>
      <c r="G221" s="366"/>
      <c r="H221" s="366"/>
      <c r="I221" s="366"/>
      <c r="J221" s="366"/>
      <c r="K221" s="366"/>
      <c r="L221" s="366"/>
      <c r="M221" s="365"/>
    </row>
    <row r="222" spans="2:13" ht="16.5" hidden="1" customHeight="1">
      <c r="B222" s="366"/>
      <c r="C222" s="371"/>
      <c r="D222" s="366"/>
      <c r="E222" s="366"/>
      <c r="F222" s="366"/>
      <c r="G222" s="366"/>
      <c r="H222" s="366"/>
      <c r="I222" s="366"/>
      <c r="J222" s="366"/>
      <c r="K222" s="366"/>
      <c r="L222" s="366"/>
      <c r="M222" s="365"/>
    </row>
    <row r="223" spans="2:13" ht="16.5" hidden="1" customHeight="1">
      <c r="B223" s="366"/>
      <c r="C223" s="369"/>
      <c r="D223" s="366"/>
      <c r="E223" s="366"/>
      <c r="F223" s="366"/>
      <c r="G223" s="366"/>
      <c r="H223" s="366"/>
      <c r="I223" s="366"/>
      <c r="J223" s="366"/>
      <c r="K223" s="366"/>
      <c r="L223" s="366"/>
      <c r="M223" s="365"/>
    </row>
    <row r="224" spans="2:13" ht="16.5" hidden="1" customHeight="1">
      <c r="B224" s="366"/>
      <c r="C224" s="370"/>
      <c r="D224" s="366"/>
      <c r="E224" s="366"/>
      <c r="F224" s="366"/>
      <c r="G224" s="366"/>
      <c r="H224" s="366"/>
      <c r="I224" s="366"/>
      <c r="J224" s="366"/>
      <c r="K224" s="366"/>
      <c r="L224" s="366"/>
      <c r="M224" s="365"/>
    </row>
    <row r="225" spans="2:13" ht="16.5" hidden="1" customHeight="1">
      <c r="B225" s="366"/>
      <c r="C225" s="369"/>
      <c r="D225" s="366"/>
      <c r="E225" s="366"/>
      <c r="F225" s="366"/>
      <c r="G225" s="366"/>
      <c r="H225" s="366"/>
      <c r="I225" s="366"/>
      <c r="J225" s="366"/>
      <c r="K225" s="366"/>
      <c r="L225" s="366"/>
      <c r="M225" s="365"/>
    </row>
    <row r="226" spans="2:13" ht="16.5" hidden="1" customHeight="1">
      <c r="B226" s="366"/>
      <c r="C226" s="370"/>
      <c r="D226" s="366"/>
      <c r="E226" s="366"/>
      <c r="F226" s="366"/>
      <c r="G226" s="366"/>
      <c r="H226" s="366"/>
      <c r="I226" s="366"/>
      <c r="J226" s="366"/>
      <c r="K226" s="366"/>
      <c r="L226" s="366"/>
      <c r="M226" s="365"/>
    </row>
    <row r="227" spans="2:13" ht="15.75">
      <c r="B227" s="366"/>
      <c r="C227" s="369"/>
      <c r="D227" s="366"/>
      <c r="E227" s="366"/>
      <c r="F227" s="366"/>
      <c r="G227" s="366"/>
      <c r="H227" s="366"/>
      <c r="I227" s="366"/>
      <c r="J227" s="366"/>
      <c r="K227" s="366"/>
      <c r="L227" s="366"/>
      <c r="M227" s="365"/>
    </row>
    <row r="228" spans="2:13" ht="23.25" customHeight="1">
      <c r="B228" s="366"/>
      <c r="C228" s="371"/>
      <c r="D228" s="366"/>
      <c r="E228" s="366"/>
      <c r="F228" s="366"/>
      <c r="G228" s="366"/>
      <c r="H228" s="366"/>
      <c r="I228" s="366"/>
      <c r="J228" s="366"/>
      <c r="K228" s="366"/>
      <c r="L228" s="366"/>
      <c r="M228" s="365"/>
    </row>
    <row r="229" spans="2:13" ht="15.75">
      <c r="B229" s="366"/>
      <c r="C229" s="369"/>
      <c r="D229" s="366"/>
      <c r="E229" s="366"/>
      <c r="F229" s="366"/>
      <c r="G229" s="366"/>
      <c r="H229" s="366"/>
      <c r="I229" s="366"/>
      <c r="J229" s="366"/>
      <c r="K229" s="366"/>
      <c r="L229" s="366"/>
      <c r="M229" s="365"/>
    </row>
    <row r="230" spans="2:13" ht="15.75">
      <c r="B230" s="366"/>
      <c r="C230" s="370"/>
      <c r="D230" s="366"/>
      <c r="E230" s="366"/>
      <c r="F230" s="366"/>
      <c r="G230" s="366"/>
      <c r="H230" s="366"/>
      <c r="I230" s="366"/>
      <c r="J230" s="366"/>
      <c r="K230" s="366"/>
      <c r="L230" s="366"/>
      <c r="M230" s="365"/>
    </row>
    <row r="231" spans="2:13" ht="15.75">
      <c r="B231" s="366"/>
      <c r="C231" s="369"/>
      <c r="D231" s="366"/>
      <c r="E231" s="366"/>
      <c r="F231" s="366"/>
      <c r="G231" s="366"/>
      <c r="H231" s="366"/>
      <c r="I231" s="366"/>
      <c r="J231" s="366"/>
      <c r="K231" s="366"/>
      <c r="L231" s="366"/>
      <c r="M231" s="365"/>
    </row>
    <row r="232" spans="2:13" ht="15.75">
      <c r="B232" s="366"/>
      <c r="C232" s="370"/>
      <c r="D232" s="366"/>
      <c r="E232" s="366"/>
      <c r="F232" s="366"/>
      <c r="G232" s="366"/>
      <c r="H232" s="366"/>
      <c r="I232" s="366"/>
      <c r="J232" s="366"/>
      <c r="K232" s="366"/>
      <c r="L232" s="366"/>
      <c r="M232" s="365"/>
    </row>
    <row r="233" spans="2:13" ht="15.75">
      <c r="B233" s="366"/>
      <c r="C233" s="369"/>
      <c r="D233" s="366"/>
      <c r="E233" s="366"/>
      <c r="F233" s="366"/>
      <c r="G233" s="366"/>
      <c r="H233" s="366"/>
      <c r="I233" s="366"/>
      <c r="J233" s="366"/>
      <c r="K233" s="366"/>
      <c r="L233" s="366"/>
      <c r="M233" s="365"/>
    </row>
    <row r="234" spans="2:13" ht="15.75">
      <c r="B234" s="366"/>
      <c r="C234" s="369"/>
      <c r="D234" s="366"/>
      <c r="E234" s="366"/>
      <c r="F234" s="366"/>
      <c r="G234" s="366"/>
      <c r="H234" s="366"/>
      <c r="I234" s="366"/>
      <c r="J234" s="366"/>
      <c r="K234" s="366"/>
      <c r="L234" s="366"/>
      <c r="M234" s="365"/>
    </row>
    <row r="235" spans="2:13" ht="15.75">
      <c r="B235" s="366"/>
      <c r="C235" s="371"/>
      <c r="D235" s="366"/>
      <c r="E235" s="366"/>
      <c r="F235" s="366"/>
      <c r="G235" s="366"/>
      <c r="H235" s="366"/>
      <c r="I235" s="366"/>
      <c r="J235" s="366"/>
      <c r="K235" s="366"/>
      <c r="L235" s="366"/>
      <c r="M235" s="365"/>
    </row>
    <row r="236" spans="2:13" ht="15.75">
      <c r="B236" s="366"/>
      <c r="C236" s="370"/>
      <c r="D236" s="366"/>
      <c r="E236" s="366"/>
      <c r="F236" s="366"/>
      <c r="G236" s="366"/>
      <c r="H236" s="366"/>
      <c r="I236" s="366"/>
      <c r="J236" s="366"/>
      <c r="K236" s="366"/>
      <c r="L236" s="366"/>
      <c r="M236" s="365"/>
    </row>
    <row r="237" spans="2:13" ht="15.75">
      <c r="B237" s="366"/>
      <c r="C237" s="369"/>
      <c r="D237" s="366"/>
      <c r="E237" s="366"/>
      <c r="F237" s="366"/>
      <c r="G237" s="366"/>
      <c r="H237" s="366"/>
      <c r="I237" s="366"/>
      <c r="J237" s="366"/>
      <c r="K237" s="366"/>
      <c r="L237" s="366"/>
      <c r="M237" s="365"/>
    </row>
    <row r="238" spans="2:13" ht="15.75">
      <c r="B238" s="366"/>
      <c r="C238" s="370"/>
      <c r="D238" s="366"/>
      <c r="E238" s="366"/>
      <c r="F238" s="366"/>
      <c r="G238" s="366"/>
      <c r="H238" s="366"/>
      <c r="I238" s="366"/>
      <c r="J238" s="366"/>
      <c r="K238" s="366"/>
      <c r="L238" s="366"/>
      <c r="M238" s="365"/>
    </row>
    <row r="239" spans="2:13" ht="15.75">
      <c r="B239" s="366"/>
      <c r="C239" s="370"/>
      <c r="D239" s="366"/>
      <c r="E239" s="366"/>
      <c r="F239" s="366"/>
      <c r="G239" s="366"/>
      <c r="H239" s="366"/>
      <c r="I239" s="366"/>
      <c r="J239" s="366"/>
      <c r="K239" s="366"/>
      <c r="L239" s="366"/>
      <c r="M239" s="365"/>
    </row>
    <row r="240" spans="2:13" ht="15.75">
      <c r="B240" s="366"/>
      <c r="C240" s="369"/>
      <c r="D240" s="366"/>
      <c r="E240" s="366"/>
      <c r="F240" s="366"/>
      <c r="G240" s="366"/>
      <c r="H240" s="366"/>
      <c r="I240" s="366"/>
      <c r="J240" s="366"/>
      <c r="K240" s="366"/>
      <c r="L240" s="366"/>
      <c r="M240" s="365"/>
    </row>
    <row r="241" spans="2:13" ht="15.75">
      <c r="B241" s="366"/>
      <c r="C241" s="370"/>
      <c r="D241" s="366"/>
      <c r="E241" s="366"/>
      <c r="F241" s="366"/>
      <c r="G241" s="366"/>
      <c r="H241" s="366"/>
      <c r="I241" s="366"/>
      <c r="J241" s="366"/>
      <c r="K241" s="366"/>
      <c r="L241" s="366"/>
      <c r="M241" s="365"/>
    </row>
    <row r="242" spans="2:13" ht="15.75">
      <c r="B242" s="366"/>
      <c r="C242" s="371"/>
      <c r="D242" s="366"/>
      <c r="E242" s="366"/>
      <c r="F242" s="366"/>
      <c r="G242" s="366"/>
      <c r="H242" s="366"/>
      <c r="I242" s="366"/>
      <c r="J242" s="366"/>
      <c r="K242" s="366"/>
      <c r="L242" s="366"/>
      <c r="M242" s="365"/>
    </row>
    <row r="243" spans="2:13" ht="15.75">
      <c r="B243" s="366"/>
      <c r="C243" s="369"/>
      <c r="D243" s="366"/>
      <c r="E243" s="366"/>
      <c r="F243" s="366"/>
      <c r="G243" s="366"/>
      <c r="H243" s="366"/>
      <c r="I243" s="366"/>
      <c r="J243" s="366"/>
      <c r="K243" s="366"/>
      <c r="L243" s="366"/>
      <c r="M243" s="365"/>
    </row>
    <row r="244" spans="2:13" ht="15.75">
      <c r="B244" s="366"/>
      <c r="C244" s="370"/>
      <c r="D244" s="366"/>
      <c r="E244" s="366"/>
      <c r="F244" s="366"/>
      <c r="G244" s="366"/>
      <c r="H244" s="366"/>
      <c r="I244" s="366"/>
      <c r="J244" s="366"/>
      <c r="K244" s="366"/>
      <c r="L244" s="366"/>
      <c r="M244" s="365"/>
    </row>
    <row r="245" spans="2:13" ht="15.75">
      <c r="B245" s="366"/>
      <c r="C245" s="369"/>
      <c r="D245" s="366"/>
      <c r="E245" s="366"/>
      <c r="F245" s="366"/>
      <c r="G245" s="366"/>
      <c r="H245" s="366"/>
      <c r="I245" s="366"/>
      <c r="J245" s="366"/>
      <c r="K245" s="366"/>
      <c r="L245" s="366"/>
      <c r="M245" s="365"/>
    </row>
    <row r="246" spans="2:13" ht="15.75">
      <c r="B246" s="366"/>
      <c r="C246" s="370"/>
      <c r="D246" s="366"/>
      <c r="E246" s="366"/>
      <c r="F246" s="366"/>
      <c r="G246" s="366"/>
      <c r="H246" s="366"/>
      <c r="I246" s="366"/>
      <c r="J246" s="366"/>
      <c r="K246" s="366"/>
      <c r="L246" s="366"/>
      <c r="M246" s="365"/>
    </row>
    <row r="247" spans="2:13" ht="15.75">
      <c r="B247" s="366"/>
      <c r="C247" s="371"/>
      <c r="D247" s="366"/>
      <c r="E247" s="366"/>
      <c r="F247" s="366"/>
      <c r="G247" s="366"/>
      <c r="H247" s="366"/>
      <c r="I247" s="366"/>
      <c r="J247" s="366"/>
      <c r="K247" s="366"/>
      <c r="L247" s="366"/>
      <c r="M247" s="365"/>
    </row>
    <row r="248" spans="2:13" ht="15.75">
      <c r="B248" s="366"/>
      <c r="C248" s="369"/>
      <c r="D248" s="366"/>
      <c r="E248" s="366"/>
      <c r="F248" s="366"/>
      <c r="G248" s="366"/>
      <c r="H248" s="366"/>
      <c r="I248" s="366"/>
      <c r="J248" s="366"/>
      <c r="K248" s="366"/>
      <c r="L248" s="366"/>
      <c r="M248" s="365"/>
    </row>
    <row r="249" spans="2:13" ht="15.75">
      <c r="B249" s="366"/>
      <c r="C249" s="370"/>
      <c r="D249" s="366"/>
      <c r="E249" s="366"/>
      <c r="F249" s="366"/>
      <c r="G249" s="366"/>
      <c r="H249" s="366"/>
      <c r="I249" s="366"/>
      <c r="J249" s="366"/>
      <c r="K249" s="366"/>
      <c r="L249" s="366"/>
      <c r="M249" s="365"/>
    </row>
    <row r="250" spans="2:13" ht="15.75">
      <c r="B250" s="366"/>
      <c r="C250" s="369"/>
      <c r="D250" s="366"/>
      <c r="E250" s="366"/>
      <c r="F250" s="366"/>
      <c r="G250" s="366"/>
      <c r="H250" s="366"/>
      <c r="I250" s="366"/>
      <c r="J250" s="366"/>
      <c r="K250" s="366"/>
      <c r="L250" s="366"/>
      <c r="M250" s="365"/>
    </row>
    <row r="251" spans="2:13" ht="15.75">
      <c r="B251" s="366"/>
      <c r="C251" s="370"/>
      <c r="D251" s="366"/>
      <c r="E251" s="366"/>
      <c r="F251" s="366"/>
      <c r="G251" s="366"/>
      <c r="H251" s="366"/>
      <c r="I251" s="366"/>
      <c r="J251" s="366"/>
      <c r="K251" s="366"/>
      <c r="L251" s="366"/>
      <c r="M251" s="365"/>
    </row>
    <row r="252" spans="2:13" ht="15.75">
      <c r="B252" s="366"/>
      <c r="C252" s="371"/>
      <c r="D252" s="366"/>
      <c r="E252" s="366"/>
      <c r="F252" s="366"/>
      <c r="G252" s="366"/>
      <c r="H252" s="366"/>
      <c r="I252" s="366"/>
      <c r="J252" s="366"/>
      <c r="K252" s="366"/>
      <c r="L252" s="366"/>
      <c r="M252" s="365"/>
    </row>
    <row r="253" spans="2:13" ht="15.75">
      <c r="B253" s="366"/>
      <c r="C253" s="369"/>
      <c r="D253" s="366"/>
      <c r="E253" s="366"/>
      <c r="F253" s="366"/>
      <c r="G253" s="366"/>
      <c r="H253" s="366"/>
      <c r="I253" s="366"/>
      <c r="J253" s="366"/>
      <c r="K253" s="366"/>
      <c r="L253" s="366"/>
      <c r="M253" s="365"/>
    </row>
    <row r="254" spans="2:13" ht="15.75">
      <c r="B254" s="366"/>
      <c r="C254" s="370"/>
      <c r="D254" s="366"/>
      <c r="E254" s="366"/>
      <c r="F254" s="366"/>
      <c r="G254" s="366"/>
      <c r="H254" s="366"/>
      <c r="I254" s="366"/>
      <c r="J254" s="366"/>
      <c r="K254" s="366"/>
      <c r="L254" s="366"/>
      <c r="M254" s="365"/>
    </row>
    <row r="255" spans="2:13" ht="15.75">
      <c r="B255" s="366"/>
      <c r="C255" s="369"/>
      <c r="D255" s="366"/>
      <c r="E255" s="366"/>
      <c r="F255" s="366"/>
      <c r="G255" s="366"/>
      <c r="H255" s="366"/>
      <c r="I255" s="366"/>
      <c r="J255" s="366"/>
      <c r="K255" s="366"/>
      <c r="L255" s="366"/>
      <c r="M255" s="365"/>
    </row>
    <row r="256" spans="2:13" ht="15.75">
      <c r="B256" s="366"/>
      <c r="C256" s="370"/>
      <c r="D256" s="366"/>
      <c r="E256" s="366"/>
      <c r="F256" s="366"/>
      <c r="G256" s="366"/>
      <c r="H256" s="366"/>
      <c r="I256" s="366"/>
      <c r="J256" s="366"/>
      <c r="K256" s="366"/>
      <c r="L256" s="366"/>
      <c r="M256" s="365"/>
    </row>
    <row r="257" spans="2:13" ht="15.75">
      <c r="B257" s="366"/>
      <c r="C257" s="371"/>
      <c r="D257" s="366"/>
      <c r="E257" s="366"/>
      <c r="F257" s="366"/>
      <c r="G257" s="366"/>
      <c r="H257" s="366"/>
      <c r="I257" s="366"/>
      <c r="J257" s="366"/>
      <c r="K257" s="366"/>
      <c r="L257" s="366"/>
      <c r="M257" s="365"/>
    </row>
    <row r="258" spans="2:13" ht="15.75">
      <c r="B258" s="366"/>
      <c r="C258" s="369"/>
      <c r="D258" s="366"/>
      <c r="E258" s="366"/>
      <c r="F258" s="366"/>
      <c r="G258" s="366"/>
      <c r="H258" s="366"/>
      <c r="I258" s="366"/>
      <c r="J258" s="366"/>
      <c r="K258" s="366"/>
      <c r="L258" s="366"/>
      <c r="M258" s="365"/>
    </row>
    <row r="259" spans="2:13" ht="15.75">
      <c r="B259" s="366"/>
      <c r="C259" s="370"/>
      <c r="D259" s="366"/>
      <c r="E259" s="366"/>
      <c r="F259" s="366"/>
      <c r="G259" s="366"/>
      <c r="H259" s="366"/>
      <c r="I259" s="366"/>
      <c r="J259" s="366"/>
      <c r="K259" s="366"/>
      <c r="L259" s="366"/>
      <c r="M259" s="365"/>
    </row>
    <row r="260" spans="2:13" ht="15.75">
      <c r="B260" s="366"/>
      <c r="C260" s="369"/>
      <c r="D260" s="366"/>
      <c r="E260" s="366"/>
      <c r="F260" s="366"/>
      <c r="G260" s="366"/>
      <c r="H260" s="366"/>
      <c r="I260" s="366"/>
      <c r="J260" s="366"/>
      <c r="K260" s="366"/>
      <c r="L260" s="366"/>
      <c r="M260" s="365"/>
    </row>
    <row r="261" spans="2:13" ht="15.75">
      <c r="B261" s="366"/>
      <c r="C261" s="370"/>
      <c r="D261" s="366"/>
      <c r="E261" s="366"/>
      <c r="F261" s="366"/>
      <c r="G261" s="366"/>
      <c r="H261" s="366"/>
      <c r="I261" s="366"/>
      <c r="J261" s="366"/>
      <c r="K261" s="366"/>
      <c r="L261" s="366"/>
      <c r="M261" s="365"/>
    </row>
    <row r="262" spans="2:13" ht="15.75">
      <c r="B262" s="366"/>
      <c r="C262" s="371"/>
      <c r="D262" s="366"/>
      <c r="E262" s="366"/>
      <c r="F262" s="366"/>
      <c r="G262" s="366"/>
      <c r="H262" s="366"/>
      <c r="I262" s="366"/>
      <c r="J262" s="366"/>
      <c r="K262" s="366"/>
      <c r="L262" s="366"/>
      <c r="M262" s="365"/>
    </row>
    <row r="263" spans="2:13" ht="15.75">
      <c r="B263" s="366"/>
      <c r="C263" s="369"/>
      <c r="D263" s="366"/>
      <c r="E263" s="366"/>
      <c r="F263" s="366"/>
      <c r="G263" s="366"/>
      <c r="H263" s="366"/>
      <c r="I263" s="366"/>
      <c r="J263" s="366"/>
      <c r="K263" s="366"/>
      <c r="L263" s="366"/>
      <c r="M263" s="365"/>
    </row>
    <row r="264" spans="2:13" ht="15.75">
      <c r="B264" s="366"/>
      <c r="C264" s="370"/>
      <c r="D264" s="366"/>
      <c r="E264" s="366"/>
      <c r="F264" s="366"/>
      <c r="G264" s="366"/>
      <c r="H264" s="366"/>
      <c r="I264" s="366"/>
      <c r="J264" s="366"/>
      <c r="K264" s="366"/>
      <c r="L264" s="366"/>
      <c r="M264" s="365"/>
    </row>
    <row r="265" spans="2:13" ht="15.75">
      <c r="B265" s="366"/>
      <c r="C265" s="370"/>
      <c r="D265" s="366"/>
      <c r="E265" s="366"/>
      <c r="F265" s="366"/>
      <c r="G265" s="366"/>
      <c r="H265" s="366"/>
      <c r="I265" s="366"/>
      <c r="J265" s="366"/>
      <c r="K265" s="366"/>
      <c r="L265" s="366"/>
      <c r="M265" s="365"/>
    </row>
    <row r="266" spans="2:13" ht="15.75">
      <c r="B266" s="366"/>
      <c r="C266" s="369"/>
      <c r="D266" s="366"/>
      <c r="E266" s="366"/>
      <c r="F266" s="366"/>
      <c r="G266" s="366"/>
      <c r="H266" s="366"/>
      <c r="I266" s="366"/>
      <c r="J266" s="366"/>
      <c r="K266" s="366"/>
      <c r="L266" s="366"/>
      <c r="M266" s="365"/>
    </row>
    <row r="267" spans="2:13" ht="15.75">
      <c r="B267" s="366"/>
      <c r="C267" s="370"/>
      <c r="D267" s="366"/>
      <c r="E267" s="366"/>
      <c r="F267" s="366"/>
      <c r="G267" s="366"/>
      <c r="H267" s="366"/>
      <c r="I267" s="366"/>
      <c r="J267" s="366"/>
      <c r="K267" s="366"/>
      <c r="L267" s="366"/>
      <c r="M267" s="365"/>
    </row>
    <row r="268" spans="2:13" ht="15.75">
      <c r="B268" s="366"/>
      <c r="C268" s="369"/>
      <c r="D268" s="366"/>
      <c r="E268" s="366"/>
      <c r="F268" s="366"/>
      <c r="G268" s="366"/>
      <c r="H268" s="366"/>
      <c r="I268" s="366"/>
      <c r="J268" s="366"/>
      <c r="K268" s="366"/>
      <c r="L268" s="366"/>
      <c r="M268" s="365"/>
    </row>
    <row r="269" spans="2:13" ht="15.75">
      <c r="B269" s="366"/>
      <c r="C269" s="371"/>
      <c r="D269" s="366"/>
      <c r="E269" s="366"/>
      <c r="F269" s="366"/>
      <c r="G269" s="366"/>
      <c r="H269" s="366"/>
      <c r="I269" s="366"/>
      <c r="J269" s="366"/>
      <c r="K269" s="366"/>
      <c r="L269" s="366"/>
      <c r="M269" s="365"/>
    </row>
    <row r="270" spans="2:13" ht="15.75">
      <c r="B270" s="366"/>
      <c r="C270" s="370"/>
      <c r="D270" s="366"/>
      <c r="E270" s="366"/>
      <c r="F270" s="366"/>
      <c r="G270" s="366"/>
      <c r="H270" s="366"/>
      <c r="I270" s="366"/>
      <c r="J270" s="366"/>
      <c r="K270" s="366"/>
      <c r="L270" s="366"/>
      <c r="M270" s="365"/>
    </row>
    <row r="271" spans="2:13" ht="15.75">
      <c r="B271" s="366"/>
      <c r="C271" s="369"/>
      <c r="D271" s="366"/>
      <c r="E271" s="366"/>
      <c r="F271" s="366"/>
      <c r="G271" s="366"/>
      <c r="H271" s="366"/>
      <c r="I271" s="366"/>
      <c r="J271" s="366"/>
      <c r="K271" s="366"/>
      <c r="L271" s="366"/>
      <c r="M271" s="365"/>
    </row>
    <row r="272" spans="2:13" ht="15.75">
      <c r="B272" s="366"/>
      <c r="C272" s="370"/>
      <c r="D272" s="366"/>
      <c r="E272" s="366"/>
      <c r="F272" s="366"/>
      <c r="G272" s="366"/>
      <c r="H272" s="366"/>
      <c r="I272" s="366"/>
      <c r="J272" s="366"/>
      <c r="K272" s="366"/>
      <c r="L272" s="366"/>
      <c r="M272" s="365"/>
    </row>
    <row r="273" spans="2:13" ht="15.75">
      <c r="B273" s="366"/>
      <c r="C273" s="370"/>
      <c r="D273" s="366"/>
      <c r="E273" s="366"/>
      <c r="F273" s="366"/>
      <c r="G273" s="366"/>
      <c r="H273" s="366"/>
      <c r="I273" s="366"/>
      <c r="J273" s="366"/>
      <c r="K273" s="366"/>
      <c r="L273" s="366"/>
      <c r="M273" s="365"/>
    </row>
    <row r="274" spans="2:13" ht="15.75">
      <c r="B274" s="366"/>
      <c r="C274" s="370"/>
      <c r="D274" s="366"/>
      <c r="E274" s="366"/>
      <c r="F274" s="366"/>
      <c r="G274" s="366"/>
      <c r="H274" s="366"/>
      <c r="I274" s="366"/>
      <c r="J274" s="366"/>
      <c r="K274" s="366"/>
      <c r="L274" s="366"/>
      <c r="M274" s="365"/>
    </row>
    <row r="275" spans="2:13" ht="15.75">
      <c r="B275" s="366"/>
      <c r="C275" s="369"/>
      <c r="D275" s="366"/>
      <c r="E275" s="366"/>
      <c r="F275" s="366"/>
      <c r="G275" s="366"/>
      <c r="H275" s="366"/>
      <c r="I275" s="366"/>
      <c r="J275" s="366"/>
      <c r="K275" s="366"/>
      <c r="L275" s="366"/>
      <c r="M275" s="365"/>
    </row>
    <row r="276" spans="2:13" ht="15.75">
      <c r="B276" s="366"/>
      <c r="C276" s="371"/>
      <c r="D276" s="366"/>
      <c r="E276" s="366"/>
      <c r="F276" s="366"/>
      <c r="G276" s="366"/>
      <c r="H276" s="366"/>
      <c r="I276" s="366"/>
      <c r="J276" s="366"/>
      <c r="K276" s="366"/>
      <c r="L276" s="366"/>
      <c r="M276" s="365"/>
    </row>
    <row r="277" spans="2:13" ht="15.75">
      <c r="B277" s="366"/>
      <c r="C277" s="369"/>
      <c r="D277" s="366"/>
      <c r="E277" s="366"/>
      <c r="F277" s="366"/>
      <c r="G277" s="366"/>
      <c r="H277" s="366"/>
      <c r="I277" s="366"/>
      <c r="J277" s="366"/>
      <c r="K277" s="366"/>
      <c r="L277" s="366"/>
      <c r="M277" s="365"/>
    </row>
    <row r="278" spans="2:13" ht="15.75">
      <c r="B278" s="366"/>
      <c r="C278" s="370"/>
      <c r="D278" s="366"/>
      <c r="E278" s="366"/>
      <c r="F278" s="366"/>
      <c r="G278" s="366"/>
      <c r="H278" s="366"/>
      <c r="I278" s="366"/>
      <c r="J278" s="366"/>
      <c r="K278" s="366"/>
      <c r="L278" s="366"/>
      <c r="M278" s="365"/>
    </row>
    <row r="279" spans="2:13" ht="15.75">
      <c r="B279" s="366"/>
      <c r="C279" s="369"/>
      <c r="D279" s="366"/>
      <c r="E279" s="366"/>
      <c r="F279" s="366"/>
      <c r="G279" s="366"/>
      <c r="H279" s="366"/>
      <c r="I279" s="366"/>
      <c r="J279" s="366"/>
      <c r="K279" s="366"/>
      <c r="L279" s="366"/>
      <c r="M279" s="365"/>
    </row>
    <row r="280" spans="2:13" ht="15.75">
      <c r="B280" s="366"/>
      <c r="C280" s="369"/>
      <c r="D280" s="366"/>
      <c r="E280" s="366"/>
      <c r="F280" s="366"/>
      <c r="G280" s="366"/>
      <c r="H280" s="366"/>
      <c r="I280" s="366"/>
      <c r="J280" s="366"/>
      <c r="K280" s="366"/>
      <c r="L280" s="366"/>
      <c r="M280" s="365"/>
    </row>
    <row r="281" spans="2:13" ht="15.75">
      <c r="B281" s="366"/>
      <c r="C281" s="366"/>
      <c r="D281" s="366"/>
      <c r="E281" s="366"/>
      <c r="F281" s="366"/>
      <c r="G281" s="366"/>
      <c r="H281" s="366"/>
      <c r="I281" s="366"/>
      <c r="J281" s="366"/>
      <c r="K281" s="366"/>
      <c r="L281" s="366"/>
      <c r="M281" s="365"/>
    </row>
    <row r="282" spans="2:13" ht="15.75">
      <c r="B282" s="366"/>
      <c r="C282" s="369"/>
      <c r="D282" s="366"/>
      <c r="E282" s="366"/>
      <c r="F282" s="366"/>
      <c r="G282" s="366"/>
      <c r="H282" s="366"/>
      <c r="I282" s="366"/>
      <c r="J282" s="366"/>
      <c r="K282" s="366"/>
      <c r="L282" s="366"/>
      <c r="M282" s="365"/>
    </row>
    <row r="283" spans="2:13" ht="15.75">
      <c r="B283" s="366"/>
      <c r="C283" s="371"/>
      <c r="D283" s="366"/>
      <c r="E283" s="366"/>
      <c r="F283" s="366"/>
      <c r="G283" s="366"/>
      <c r="H283" s="366"/>
      <c r="I283" s="366"/>
      <c r="J283" s="366"/>
      <c r="K283" s="366"/>
      <c r="L283" s="366"/>
      <c r="M283" s="365"/>
    </row>
    <row r="284" spans="2:13" ht="15.75">
      <c r="B284" s="366"/>
      <c r="C284" s="369"/>
      <c r="D284" s="366"/>
      <c r="E284" s="366"/>
      <c r="F284" s="366"/>
      <c r="G284" s="366"/>
      <c r="H284" s="366"/>
      <c r="I284" s="366"/>
      <c r="J284" s="366"/>
      <c r="K284" s="366"/>
      <c r="L284" s="366"/>
      <c r="M284" s="365"/>
    </row>
    <row r="285" spans="2:13" ht="15.75">
      <c r="B285" s="366"/>
      <c r="C285" s="370"/>
      <c r="D285" s="366"/>
      <c r="E285" s="366"/>
      <c r="F285" s="366"/>
      <c r="G285" s="366"/>
      <c r="H285" s="366"/>
      <c r="I285" s="366"/>
      <c r="J285" s="366"/>
      <c r="K285" s="366"/>
      <c r="L285" s="366"/>
      <c r="M285" s="365"/>
    </row>
    <row r="286" spans="2:13" ht="15.75">
      <c r="B286" s="366"/>
      <c r="C286" s="369"/>
      <c r="D286" s="366"/>
      <c r="E286" s="366"/>
      <c r="F286" s="366"/>
      <c r="G286" s="366"/>
      <c r="H286" s="366"/>
      <c r="I286" s="366"/>
      <c r="J286" s="366"/>
      <c r="K286" s="366"/>
      <c r="L286" s="366"/>
      <c r="M286" s="365"/>
    </row>
    <row r="287" spans="2:13" ht="15.75">
      <c r="B287" s="366"/>
      <c r="C287" s="369"/>
      <c r="D287" s="366"/>
      <c r="E287" s="366"/>
      <c r="F287" s="366"/>
      <c r="G287" s="366"/>
      <c r="H287" s="366"/>
      <c r="I287" s="366"/>
      <c r="J287" s="366"/>
      <c r="K287" s="366"/>
      <c r="L287" s="366"/>
      <c r="M287" s="365"/>
    </row>
    <row r="288" spans="2:13" ht="15.75">
      <c r="B288" s="366"/>
      <c r="C288" s="366"/>
      <c r="D288" s="366"/>
      <c r="E288" s="366"/>
      <c r="F288" s="366"/>
      <c r="G288" s="366"/>
      <c r="H288" s="366"/>
      <c r="I288" s="366"/>
      <c r="J288" s="366"/>
      <c r="K288" s="366"/>
      <c r="L288" s="366"/>
      <c r="M288" s="365"/>
    </row>
    <row r="289" spans="2:13" ht="15.75">
      <c r="B289" s="366"/>
      <c r="C289" s="369"/>
      <c r="D289" s="366"/>
      <c r="E289" s="366"/>
      <c r="F289" s="366"/>
      <c r="G289" s="366"/>
      <c r="H289" s="366"/>
      <c r="I289" s="366"/>
      <c r="J289" s="366"/>
      <c r="K289" s="366"/>
      <c r="L289" s="366"/>
      <c r="M289" s="365"/>
    </row>
    <row r="290" spans="2:13" ht="15.75">
      <c r="B290" s="366"/>
      <c r="C290" s="370"/>
      <c r="D290" s="366"/>
      <c r="E290" s="366"/>
      <c r="F290" s="366"/>
      <c r="G290" s="366"/>
      <c r="H290" s="366"/>
      <c r="I290" s="366"/>
      <c r="J290" s="366"/>
      <c r="K290" s="366"/>
      <c r="L290" s="366"/>
      <c r="M290" s="365"/>
    </row>
    <row r="291" spans="2:13" ht="15.75">
      <c r="B291" s="366"/>
      <c r="C291" s="369"/>
      <c r="D291" s="366"/>
      <c r="E291" s="366"/>
      <c r="F291" s="366"/>
      <c r="G291" s="366"/>
      <c r="H291" s="366"/>
      <c r="I291" s="366"/>
      <c r="J291" s="366"/>
      <c r="K291" s="366"/>
      <c r="L291" s="366"/>
      <c r="M291" s="365"/>
    </row>
    <row r="292" spans="2:13" ht="12" customHeight="1">
      <c r="B292" s="366"/>
      <c r="C292" s="369"/>
      <c r="D292" s="366"/>
      <c r="E292" s="366"/>
      <c r="F292" s="366"/>
      <c r="G292" s="366"/>
      <c r="H292" s="366"/>
      <c r="I292" s="366"/>
      <c r="J292" s="366"/>
      <c r="K292" s="366"/>
      <c r="L292" s="366"/>
      <c r="M292" s="365"/>
    </row>
    <row r="293" spans="2:13" ht="16.5" hidden="1" customHeight="1">
      <c r="B293" s="366"/>
      <c r="C293" s="366"/>
      <c r="D293" s="366"/>
      <c r="E293" s="366"/>
      <c r="F293" s="366"/>
      <c r="G293" s="366"/>
      <c r="H293" s="366"/>
      <c r="I293" s="366"/>
      <c r="J293" s="366"/>
      <c r="K293" s="366"/>
      <c r="L293" s="366"/>
      <c r="M293" s="365"/>
    </row>
    <row r="294" spans="2:13" ht="16.5" hidden="1" customHeight="1">
      <c r="B294" s="366"/>
      <c r="C294" s="369"/>
      <c r="D294" s="366"/>
      <c r="E294" s="366"/>
      <c r="F294" s="366"/>
      <c r="G294" s="366"/>
      <c r="H294" s="366"/>
      <c r="I294" s="366"/>
      <c r="J294" s="366"/>
      <c r="K294" s="366"/>
      <c r="L294" s="366"/>
      <c r="M294" s="365"/>
    </row>
    <row r="295" spans="2:13" ht="31.5" hidden="1" customHeight="1">
      <c r="B295" s="366"/>
      <c r="C295" s="370"/>
      <c r="D295" s="366"/>
      <c r="E295" s="366"/>
      <c r="F295" s="366"/>
      <c r="G295" s="366"/>
      <c r="H295" s="366"/>
      <c r="I295" s="366"/>
      <c r="J295" s="366"/>
      <c r="K295" s="366"/>
      <c r="L295" s="366"/>
      <c r="M295" s="365"/>
    </row>
    <row r="296" spans="2:13" ht="16.5" hidden="1" customHeight="1">
      <c r="B296" s="366"/>
      <c r="C296" s="369"/>
      <c r="D296" s="366"/>
      <c r="E296" s="366"/>
      <c r="F296" s="366"/>
      <c r="G296" s="366"/>
      <c r="H296" s="366"/>
      <c r="I296" s="366"/>
      <c r="J296" s="366"/>
      <c r="K296" s="366"/>
      <c r="L296" s="366"/>
      <c r="M296" s="365"/>
    </row>
    <row r="297" spans="2:13" ht="31.5" hidden="1" customHeight="1">
      <c r="B297" s="366"/>
      <c r="C297" s="370"/>
      <c r="D297" s="366"/>
      <c r="E297" s="366"/>
      <c r="F297" s="366"/>
      <c r="G297" s="366"/>
      <c r="H297" s="366"/>
      <c r="I297" s="366"/>
      <c r="J297" s="366"/>
      <c r="K297" s="366"/>
      <c r="L297" s="366"/>
      <c r="M297" s="365"/>
    </row>
    <row r="298" spans="2:13" ht="16.5" hidden="1" customHeight="1">
      <c r="B298" s="366"/>
      <c r="C298" s="369"/>
      <c r="D298" s="366"/>
      <c r="E298" s="366"/>
      <c r="F298" s="366"/>
      <c r="G298" s="366"/>
      <c r="H298" s="366"/>
      <c r="I298" s="366"/>
      <c r="J298" s="366"/>
      <c r="K298" s="366"/>
      <c r="L298" s="366"/>
      <c r="M298" s="365"/>
    </row>
    <row r="299" spans="2:13" ht="15.75">
      <c r="B299" s="366"/>
      <c r="C299" s="369"/>
      <c r="D299" s="366"/>
      <c r="E299" s="366"/>
      <c r="F299" s="366"/>
      <c r="G299" s="366"/>
      <c r="H299" s="366"/>
      <c r="I299" s="366"/>
      <c r="J299" s="366"/>
      <c r="K299" s="366"/>
      <c r="L299" s="366"/>
      <c r="M299" s="365"/>
    </row>
    <row r="300" spans="2:13" ht="15.75">
      <c r="B300" s="366"/>
      <c r="C300" s="371"/>
      <c r="D300" s="366"/>
      <c r="E300" s="366"/>
      <c r="F300" s="366"/>
      <c r="G300" s="366"/>
      <c r="H300" s="366"/>
      <c r="I300" s="366"/>
      <c r="J300" s="366"/>
      <c r="K300" s="366"/>
      <c r="L300" s="366"/>
      <c r="M300" s="365"/>
    </row>
    <row r="301" spans="2:13" ht="15.75">
      <c r="B301" s="366"/>
      <c r="C301" s="369"/>
      <c r="D301" s="366"/>
      <c r="E301" s="366"/>
      <c r="F301" s="366"/>
      <c r="G301" s="366"/>
      <c r="H301" s="366"/>
      <c r="I301" s="366"/>
      <c r="J301" s="366"/>
      <c r="K301" s="366"/>
      <c r="L301" s="366"/>
      <c r="M301" s="365"/>
    </row>
    <row r="302" spans="2:13" ht="15.75">
      <c r="B302" s="366"/>
      <c r="C302" s="370"/>
      <c r="D302" s="366"/>
      <c r="E302" s="366"/>
      <c r="F302" s="366"/>
      <c r="G302" s="366"/>
      <c r="H302" s="366"/>
      <c r="I302" s="366"/>
      <c r="J302" s="366"/>
      <c r="K302" s="366"/>
      <c r="L302" s="366"/>
      <c r="M302" s="365"/>
    </row>
    <row r="303" spans="2:13" ht="15.75">
      <c r="B303" s="366"/>
      <c r="C303" s="369"/>
      <c r="D303" s="366"/>
      <c r="E303" s="366"/>
      <c r="F303" s="366"/>
      <c r="G303" s="366"/>
      <c r="H303" s="366"/>
      <c r="I303" s="366"/>
      <c r="J303" s="366"/>
      <c r="K303" s="366"/>
      <c r="L303" s="366"/>
      <c r="M303" s="365"/>
    </row>
    <row r="304" spans="2:13" ht="16.5" customHeight="1">
      <c r="B304" s="366"/>
      <c r="C304" s="369"/>
      <c r="D304" s="366"/>
      <c r="E304" s="366"/>
      <c r="F304" s="366"/>
      <c r="G304" s="366"/>
      <c r="H304" s="366"/>
      <c r="I304" s="366"/>
      <c r="J304" s="366"/>
      <c r="K304" s="366"/>
      <c r="L304" s="366"/>
      <c r="M304" s="365"/>
    </row>
    <row r="305" spans="2:13" ht="16.5" customHeight="1">
      <c r="B305" s="366"/>
      <c r="C305" s="372"/>
      <c r="D305" s="366"/>
      <c r="E305" s="366"/>
      <c r="F305" s="366"/>
      <c r="G305" s="366"/>
      <c r="H305" s="366"/>
      <c r="I305" s="366"/>
      <c r="J305" s="366"/>
      <c r="K305" s="366"/>
      <c r="L305" s="366"/>
      <c r="M305" s="365"/>
    </row>
    <row r="306" spans="2:13" ht="16.5" customHeight="1">
      <c r="B306" s="366"/>
      <c r="C306" s="369"/>
      <c r="D306" s="366"/>
      <c r="E306" s="366"/>
      <c r="F306" s="366"/>
      <c r="G306" s="366"/>
      <c r="H306" s="366"/>
      <c r="I306" s="366"/>
      <c r="J306" s="366"/>
      <c r="K306" s="366"/>
      <c r="L306" s="366"/>
      <c r="M306" s="365"/>
    </row>
    <row r="307" spans="2:13" ht="16.5" customHeight="1">
      <c r="B307" s="366"/>
      <c r="C307" s="370"/>
      <c r="D307" s="366"/>
      <c r="E307" s="366"/>
      <c r="F307" s="366"/>
      <c r="G307" s="366"/>
      <c r="H307" s="366"/>
      <c r="I307" s="366"/>
      <c r="J307" s="366"/>
      <c r="K307" s="366"/>
      <c r="L307" s="366"/>
      <c r="M307" s="365"/>
    </row>
    <row r="308" spans="2:13" ht="16.5" customHeight="1">
      <c r="B308" s="366"/>
      <c r="C308" s="369"/>
      <c r="D308" s="366"/>
      <c r="E308" s="366"/>
      <c r="F308" s="366"/>
      <c r="G308" s="366"/>
      <c r="H308" s="366"/>
      <c r="I308" s="366"/>
      <c r="J308" s="366"/>
      <c r="K308" s="366"/>
      <c r="L308" s="366"/>
      <c r="M308" s="365"/>
    </row>
    <row r="309" spans="2:13" ht="15.75">
      <c r="B309" s="366"/>
      <c r="C309" s="370"/>
      <c r="D309" s="366"/>
      <c r="E309" s="366"/>
      <c r="F309" s="366"/>
      <c r="G309" s="366"/>
      <c r="H309" s="366"/>
      <c r="I309" s="366"/>
      <c r="J309" s="366"/>
      <c r="K309" s="366"/>
      <c r="L309" s="366"/>
      <c r="M309" s="365"/>
    </row>
    <row r="310" spans="2:13" ht="15.75">
      <c r="B310" s="366"/>
      <c r="C310" s="369"/>
      <c r="D310" s="366"/>
      <c r="E310" s="366"/>
      <c r="F310" s="366"/>
      <c r="G310" s="366"/>
      <c r="H310" s="366"/>
      <c r="I310" s="366"/>
      <c r="J310" s="366"/>
      <c r="K310" s="366"/>
      <c r="L310" s="366"/>
      <c r="M310" s="365"/>
    </row>
    <row r="311" spans="2:13" ht="15.75">
      <c r="B311" s="366"/>
      <c r="C311" s="369"/>
      <c r="D311" s="366"/>
      <c r="E311" s="366"/>
      <c r="F311" s="366"/>
      <c r="G311" s="366"/>
      <c r="H311" s="366"/>
      <c r="I311" s="366"/>
      <c r="J311" s="366"/>
      <c r="K311" s="366"/>
      <c r="L311" s="366"/>
      <c r="M311" s="365"/>
    </row>
    <row r="312" spans="2:13" ht="15.75">
      <c r="B312" s="366"/>
      <c r="C312" s="371"/>
      <c r="D312" s="366"/>
      <c r="E312" s="366"/>
      <c r="F312" s="366"/>
      <c r="G312" s="366"/>
      <c r="H312" s="366"/>
      <c r="I312" s="366"/>
      <c r="J312" s="366"/>
      <c r="K312" s="366"/>
      <c r="L312" s="366"/>
      <c r="M312" s="365"/>
    </row>
    <row r="313" spans="2:13" ht="15.75">
      <c r="B313" s="366"/>
      <c r="C313" s="370"/>
      <c r="D313" s="366"/>
      <c r="E313" s="366"/>
      <c r="F313" s="366"/>
      <c r="G313" s="366"/>
      <c r="H313" s="366"/>
      <c r="I313" s="366"/>
      <c r="J313" s="366"/>
      <c r="K313" s="366"/>
      <c r="L313" s="366"/>
      <c r="M313" s="365"/>
    </row>
    <row r="314" spans="2:13" ht="15.75">
      <c r="B314" s="366"/>
      <c r="C314" s="369"/>
      <c r="D314" s="366"/>
      <c r="E314" s="366"/>
      <c r="F314" s="366"/>
      <c r="G314" s="366"/>
      <c r="H314" s="366"/>
      <c r="I314" s="366"/>
      <c r="J314" s="366"/>
      <c r="K314" s="366"/>
      <c r="L314" s="366"/>
      <c r="M314" s="365"/>
    </row>
    <row r="315" spans="2:13" ht="15.75">
      <c r="B315" s="366"/>
      <c r="C315" s="370"/>
      <c r="D315" s="366"/>
      <c r="E315" s="366"/>
      <c r="F315" s="366"/>
      <c r="G315" s="366"/>
      <c r="H315" s="366"/>
      <c r="I315" s="366"/>
      <c r="J315" s="366"/>
      <c r="K315" s="366"/>
      <c r="L315" s="366"/>
      <c r="M315" s="365"/>
    </row>
    <row r="316" spans="2:13" ht="15.75">
      <c r="B316" s="366"/>
      <c r="C316" s="369"/>
      <c r="D316" s="366"/>
      <c r="E316" s="366"/>
      <c r="F316" s="366"/>
      <c r="G316" s="366"/>
      <c r="H316" s="366"/>
      <c r="I316" s="366"/>
      <c r="J316" s="366"/>
      <c r="K316" s="366"/>
      <c r="L316" s="366"/>
      <c r="M316" s="365"/>
    </row>
    <row r="317" spans="2:13" ht="15.75">
      <c r="B317" s="366"/>
      <c r="C317" s="370"/>
      <c r="D317" s="366"/>
      <c r="E317" s="366"/>
      <c r="F317" s="366"/>
      <c r="G317" s="366"/>
      <c r="H317" s="366"/>
      <c r="I317" s="366"/>
      <c r="J317" s="366"/>
      <c r="K317" s="366"/>
      <c r="L317" s="366"/>
      <c r="M317" s="365"/>
    </row>
    <row r="318" spans="2:13" ht="15.75">
      <c r="B318" s="366"/>
      <c r="C318" s="369"/>
      <c r="D318" s="366"/>
      <c r="E318" s="366"/>
      <c r="F318" s="366"/>
      <c r="G318" s="366"/>
      <c r="H318" s="366"/>
      <c r="I318" s="366"/>
      <c r="J318" s="366"/>
      <c r="K318" s="366"/>
      <c r="L318" s="366"/>
      <c r="M318" s="365"/>
    </row>
    <row r="319" spans="2:13" ht="15.75">
      <c r="B319" s="366"/>
      <c r="C319" s="370"/>
      <c r="D319" s="366"/>
      <c r="E319" s="366"/>
      <c r="F319" s="366"/>
      <c r="G319" s="366"/>
      <c r="H319" s="366"/>
      <c r="I319" s="366"/>
      <c r="J319" s="366"/>
      <c r="K319" s="366"/>
      <c r="L319" s="366"/>
      <c r="M319" s="365"/>
    </row>
    <row r="320" spans="2:13" ht="15.75">
      <c r="B320" s="366"/>
      <c r="C320" s="369"/>
      <c r="D320" s="366"/>
      <c r="E320" s="366"/>
      <c r="F320" s="366"/>
      <c r="G320" s="366"/>
      <c r="H320" s="366"/>
      <c r="I320" s="366"/>
      <c r="J320" s="366"/>
      <c r="K320" s="366"/>
      <c r="L320" s="366"/>
      <c r="M320" s="365"/>
    </row>
    <row r="321" spans="2:13" ht="15.75">
      <c r="B321" s="366"/>
      <c r="C321" s="370"/>
      <c r="D321" s="366"/>
      <c r="E321" s="366"/>
      <c r="F321" s="366"/>
      <c r="G321" s="366"/>
      <c r="H321" s="366"/>
      <c r="I321" s="366"/>
      <c r="J321" s="366"/>
      <c r="K321" s="366"/>
      <c r="L321" s="366"/>
      <c r="M321" s="365"/>
    </row>
    <row r="322" spans="2:13" ht="15.75">
      <c r="B322" s="366"/>
      <c r="C322" s="369"/>
      <c r="D322" s="366"/>
      <c r="E322" s="366"/>
      <c r="F322" s="366"/>
      <c r="G322" s="366"/>
      <c r="H322" s="366"/>
      <c r="I322" s="366"/>
      <c r="J322" s="366"/>
      <c r="K322" s="366"/>
      <c r="L322" s="366"/>
      <c r="M322" s="365"/>
    </row>
    <row r="323" spans="2:13" ht="15.75">
      <c r="B323" s="366"/>
      <c r="C323" s="366"/>
      <c r="D323" s="366"/>
      <c r="E323" s="366"/>
      <c r="F323" s="366"/>
      <c r="G323" s="366"/>
      <c r="H323" s="366"/>
      <c r="I323" s="366"/>
      <c r="J323" s="366"/>
      <c r="K323" s="366"/>
      <c r="L323" s="366"/>
      <c r="M323" s="365"/>
    </row>
    <row r="324" spans="2:13" ht="15.75">
      <c r="B324" s="373"/>
      <c r="C324" s="366"/>
      <c r="D324" s="373"/>
      <c r="E324" s="366"/>
      <c r="F324" s="366"/>
      <c r="G324" s="366"/>
      <c r="H324" s="366"/>
      <c r="I324" s="366"/>
      <c r="J324" s="366"/>
      <c r="K324" s="366"/>
      <c r="L324" s="366"/>
      <c r="M324" s="365"/>
    </row>
    <row r="325" spans="2:13" ht="15.75">
      <c r="B325" s="373"/>
      <c r="C325" s="366"/>
      <c r="D325" s="373"/>
      <c r="E325" s="366"/>
      <c r="F325" s="366"/>
      <c r="G325" s="366"/>
      <c r="H325" s="366"/>
      <c r="I325" s="366"/>
      <c r="J325" s="366"/>
      <c r="K325" s="366"/>
      <c r="L325" s="366"/>
      <c r="M325" s="365"/>
    </row>
    <row r="326" spans="2:13" ht="15.75">
      <c r="B326" s="373"/>
      <c r="C326" s="366"/>
      <c r="D326" s="373"/>
      <c r="E326" s="366"/>
      <c r="F326" s="366"/>
      <c r="G326" s="366"/>
      <c r="H326" s="366"/>
      <c r="I326" s="366"/>
      <c r="J326" s="366"/>
      <c r="K326" s="366"/>
      <c r="L326" s="366"/>
      <c r="M326" s="365"/>
    </row>
    <row r="327" spans="2:13" ht="15.75">
      <c r="B327" s="373"/>
      <c r="C327" s="366"/>
      <c r="D327" s="373"/>
      <c r="E327" s="366"/>
      <c r="F327" s="366"/>
      <c r="G327" s="366"/>
      <c r="H327" s="366"/>
      <c r="I327" s="366"/>
      <c r="J327" s="366"/>
      <c r="K327" s="366"/>
      <c r="L327" s="366"/>
      <c r="M327" s="365"/>
    </row>
    <row r="328" spans="2:13" ht="15.75">
      <c r="B328" s="373"/>
      <c r="C328" s="366"/>
      <c r="D328" s="373"/>
      <c r="E328" s="366"/>
      <c r="F328" s="366"/>
      <c r="G328" s="366"/>
      <c r="H328" s="366"/>
      <c r="I328" s="366"/>
      <c r="J328" s="366"/>
      <c r="K328" s="366"/>
      <c r="L328" s="366"/>
      <c r="M328" s="365"/>
    </row>
    <row r="329" spans="2:13" ht="15.75">
      <c r="B329" s="373"/>
      <c r="C329" s="366"/>
      <c r="D329" s="373"/>
      <c r="E329" s="366"/>
      <c r="F329" s="366"/>
      <c r="G329" s="366"/>
      <c r="H329" s="366"/>
      <c r="I329" s="366"/>
      <c r="J329" s="366"/>
      <c r="K329" s="366"/>
      <c r="L329" s="366"/>
      <c r="M329" s="365"/>
    </row>
    <row r="330" spans="2:13" ht="15.75">
      <c r="B330" s="365"/>
      <c r="C330" s="365"/>
      <c r="D330" s="365"/>
      <c r="E330" s="365"/>
      <c r="F330" s="365"/>
      <c r="G330" s="365"/>
      <c r="H330" s="365"/>
      <c r="I330" s="365"/>
      <c r="J330" s="365"/>
      <c r="K330" s="365"/>
      <c r="L330" s="365"/>
      <c r="M330" s="365"/>
    </row>
    <row r="331" spans="2:13" ht="15.75">
      <c r="B331" s="365"/>
      <c r="C331" s="365"/>
      <c r="D331" s="365"/>
      <c r="E331" s="365"/>
      <c r="F331" s="365"/>
      <c r="G331" s="365"/>
      <c r="H331" s="365"/>
      <c r="I331" s="365"/>
      <c r="J331" s="365"/>
      <c r="K331" s="365"/>
      <c r="L331" s="365"/>
      <c r="M331" s="365"/>
    </row>
    <row r="332" spans="2:13" ht="15.75">
      <c r="B332" s="365"/>
      <c r="C332" s="365"/>
      <c r="D332" s="365"/>
      <c r="E332" s="365"/>
      <c r="F332" s="365"/>
      <c r="G332" s="365"/>
      <c r="H332" s="365"/>
      <c r="I332" s="365"/>
      <c r="J332" s="365"/>
      <c r="K332" s="365"/>
      <c r="L332" s="365"/>
      <c r="M332" s="365"/>
    </row>
    <row r="333" spans="2:13" ht="15.75">
      <c r="B333" s="365"/>
      <c r="C333" s="365"/>
      <c r="D333" s="365"/>
      <c r="E333" s="365"/>
      <c r="F333" s="365"/>
      <c r="G333" s="365"/>
      <c r="H333" s="365"/>
      <c r="I333" s="365"/>
      <c r="J333" s="365"/>
      <c r="K333" s="365"/>
      <c r="L333" s="365"/>
      <c r="M333" s="365"/>
    </row>
    <row r="334" spans="2:13" ht="15.75">
      <c r="B334" s="365"/>
      <c r="C334" s="365"/>
      <c r="D334" s="365"/>
      <c r="E334" s="365"/>
      <c r="F334" s="365"/>
      <c r="G334" s="365"/>
      <c r="H334" s="365"/>
      <c r="I334" s="365"/>
      <c r="J334" s="365"/>
      <c r="K334" s="365"/>
      <c r="L334" s="365"/>
      <c r="M334" s="365"/>
    </row>
    <row r="335" spans="2:13" ht="15.75">
      <c r="B335" s="365"/>
      <c r="C335" s="365"/>
      <c r="D335" s="365"/>
      <c r="E335" s="365"/>
      <c r="F335" s="365"/>
      <c r="G335" s="365"/>
      <c r="H335" s="365"/>
      <c r="I335" s="365"/>
      <c r="J335" s="365"/>
      <c r="K335" s="365"/>
      <c r="L335" s="365"/>
      <c r="M335" s="365"/>
    </row>
    <row r="336" spans="2:13" ht="15.75">
      <c r="B336" s="365"/>
      <c r="C336" s="365"/>
      <c r="D336" s="365"/>
      <c r="E336" s="365"/>
      <c r="F336" s="365"/>
      <c r="G336" s="365"/>
      <c r="H336" s="365"/>
      <c r="I336" s="365"/>
      <c r="J336" s="365"/>
      <c r="K336" s="365"/>
      <c r="L336" s="365"/>
      <c r="M336" s="365"/>
    </row>
    <row r="337" spans="2:13" ht="15.75">
      <c r="B337" s="365"/>
      <c r="C337" s="365"/>
      <c r="D337" s="365"/>
      <c r="E337" s="365"/>
      <c r="F337" s="365"/>
      <c r="G337" s="365"/>
      <c r="H337" s="365"/>
      <c r="I337" s="365"/>
      <c r="J337" s="365"/>
      <c r="K337" s="365"/>
      <c r="L337" s="365"/>
      <c r="M337" s="365"/>
    </row>
    <row r="338" spans="2:13" ht="15.75">
      <c r="B338" s="365"/>
      <c r="C338" s="365"/>
      <c r="D338" s="365"/>
      <c r="E338" s="365"/>
      <c r="F338" s="365"/>
      <c r="G338" s="365"/>
      <c r="H338" s="365"/>
      <c r="I338" s="365"/>
      <c r="J338" s="365"/>
      <c r="K338" s="365"/>
      <c r="L338" s="365"/>
      <c r="M338" s="365"/>
    </row>
    <row r="339" spans="2:13" ht="15.75">
      <c r="B339" s="365"/>
      <c r="C339" s="365"/>
      <c r="D339" s="365"/>
      <c r="E339" s="365"/>
      <c r="F339" s="365"/>
      <c r="G339" s="365"/>
      <c r="H339" s="365"/>
      <c r="I339" s="365"/>
      <c r="J339" s="365"/>
      <c r="K339" s="365"/>
      <c r="L339" s="365"/>
      <c r="M339" s="365"/>
    </row>
    <row r="340" spans="2:13" ht="15.75">
      <c r="B340" s="365"/>
      <c r="C340" s="365"/>
      <c r="D340" s="365"/>
      <c r="E340" s="365"/>
      <c r="F340" s="365"/>
      <c r="G340" s="365"/>
      <c r="H340" s="365"/>
      <c r="I340" s="365"/>
      <c r="J340" s="365"/>
      <c r="K340" s="365"/>
      <c r="L340" s="365"/>
      <c r="M340" s="365"/>
    </row>
    <row r="341" spans="2:13" ht="15.75">
      <c r="B341" s="365"/>
      <c r="C341" s="365"/>
      <c r="D341" s="365"/>
      <c r="E341" s="365"/>
      <c r="F341" s="365"/>
      <c r="G341" s="365"/>
      <c r="H341" s="365"/>
      <c r="I341" s="365"/>
      <c r="J341" s="365"/>
      <c r="K341" s="365"/>
      <c r="L341" s="365"/>
      <c r="M341" s="365"/>
    </row>
    <row r="342" spans="2:13" ht="15.75">
      <c r="B342" s="365"/>
      <c r="C342" s="365"/>
      <c r="D342" s="365"/>
      <c r="E342" s="365"/>
      <c r="F342" s="365"/>
      <c r="G342" s="365"/>
      <c r="H342" s="365"/>
      <c r="I342" s="365"/>
      <c r="J342" s="365"/>
      <c r="K342" s="365"/>
      <c r="L342" s="365"/>
      <c r="M342" s="365"/>
    </row>
    <row r="343" spans="2:13" ht="15.75">
      <c r="B343" s="365"/>
      <c r="C343" s="365"/>
      <c r="D343" s="365"/>
      <c r="E343" s="365"/>
      <c r="F343" s="365"/>
      <c r="G343" s="365"/>
      <c r="H343" s="365"/>
      <c r="I343" s="365"/>
      <c r="J343" s="365"/>
      <c r="K343" s="365"/>
      <c r="L343" s="365"/>
      <c r="M343" s="365"/>
    </row>
    <row r="344" spans="2:13" ht="15.75">
      <c r="B344" s="365"/>
      <c r="C344" s="365"/>
      <c r="D344" s="365"/>
      <c r="E344" s="365"/>
      <c r="F344" s="365"/>
      <c r="G344" s="365"/>
      <c r="H344" s="365"/>
      <c r="I344" s="365"/>
      <c r="J344" s="365"/>
      <c r="K344" s="365"/>
      <c r="L344" s="365"/>
      <c r="M344" s="365"/>
    </row>
    <row r="345" spans="2:13" ht="15.75">
      <c r="B345" s="365"/>
      <c r="C345" s="365"/>
      <c r="D345" s="365"/>
      <c r="E345" s="365"/>
      <c r="F345" s="365"/>
      <c r="G345" s="365"/>
      <c r="H345" s="365"/>
      <c r="I345" s="365"/>
      <c r="J345" s="365"/>
      <c r="K345" s="365"/>
      <c r="L345" s="365"/>
      <c r="M345" s="365"/>
    </row>
    <row r="346" spans="2:13" ht="15.75">
      <c r="B346" s="365"/>
      <c r="C346" s="365"/>
      <c r="D346" s="365"/>
      <c r="E346" s="365"/>
      <c r="F346" s="365"/>
      <c r="G346" s="365"/>
      <c r="H346" s="365"/>
      <c r="I346" s="365"/>
      <c r="J346" s="365"/>
      <c r="K346" s="365"/>
      <c r="L346" s="365"/>
      <c r="M346" s="365"/>
    </row>
    <row r="347" spans="2:13" ht="15.75">
      <c r="B347" s="365"/>
      <c r="C347" s="365"/>
      <c r="D347" s="365"/>
      <c r="E347" s="365"/>
      <c r="F347" s="365"/>
      <c r="G347" s="365"/>
      <c r="H347" s="365"/>
      <c r="I347" s="365"/>
      <c r="J347" s="365"/>
      <c r="K347" s="365"/>
      <c r="L347" s="365"/>
      <c r="M347" s="365"/>
    </row>
    <row r="348" spans="2:13" ht="15.75">
      <c r="B348" s="365"/>
      <c r="C348" s="365"/>
      <c r="D348" s="365"/>
      <c r="E348" s="365"/>
      <c r="F348" s="365"/>
      <c r="G348" s="365"/>
      <c r="H348" s="365"/>
      <c r="I348" s="365"/>
      <c r="J348" s="365"/>
      <c r="K348" s="365"/>
      <c r="L348" s="365"/>
      <c r="M348" s="365"/>
    </row>
    <row r="349" spans="2:13" ht="15.75">
      <c r="B349" s="365"/>
      <c r="C349" s="365"/>
      <c r="D349" s="365"/>
      <c r="E349" s="365"/>
      <c r="F349" s="365"/>
      <c r="G349" s="365"/>
      <c r="H349" s="365"/>
      <c r="I349" s="365"/>
      <c r="J349" s="365"/>
      <c r="K349" s="365"/>
      <c r="L349" s="365"/>
      <c r="M349" s="365"/>
    </row>
    <row r="350" spans="2:13" ht="15.75">
      <c r="B350" s="365"/>
      <c r="C350" s="365"/>
      <c r="D350" s="365"/>
      <c r="E350" s="365"/>
      <c r="F350" s="365"/>
      <c r="G350" s="365"/>
      <c r="H350" s="365"/>
      <c r="I350" s="365"/>
      <c r="J350" s="365"/>
      <c r="K350" s="365"/>
      <c r="L350" s="365"/>
      <c r="M350" s="365"/>
    </row>
    <row r="351" spans="2:13" ht="15.75">
      <c r="B351" s="365"/>
      <c r="C351" s="365"/>
      <c r="D351" s="365"/>
      <c r="E351" s="365"/>
      <c r="F351" s="365"/>
      <c r="G351" s="365"/>
      <c r="H351" s="365"/>
      <c r="I351" s="365"/>
      <c r="J351" s="365"/>
      <c r="K351" s="365"/>
      <c r="L351" s="365"/>
      <c r="M351" s="365"/>
    </row>
    <row r="352" spans="2:13" ht="15.75">
      <c r="B352" s="365"/>
      <c r="C352" s="365"/>
      <c r="D352" s="365"/>
      <c r="E352" s="365"/>
      <c r="F352" s="365"/>
      <c r="G352" s="365"/>
      <c r="H352" s="365"/>
      <c r="I352" s="365"/>
      <c r="J352" s="365"/>
      <c r="K352" s="365"/>
      <c r="L352" s="365"/>
      <c r="M352" s="365"/>
    </row>
    <row r="353" spans="2:13" ht="15.75">
      <c r="B353" s="365"/>
      <c r="C353" s="365"/>
      <c r="D353" s="365"/>
      <c r="E353" s="365"/>
      <c r="F353" s="365"/>
      <c r="G353" s="365"/>
      <c r="H353" s="365"/>
      <c r="I353" s="365"/>
      <c r="J353" s="365"/>
      <c r="K353" s="365"/>
      <c r="L353" s="365"/>
      <c r="M353" s="365"/>
    </row>
    <row r="354" spans="2:13" ht="15.75">
      <c r="B354" s="365"/>
      <c r="C354" s="365"/>
      <c r="D354" s="365"/>
      <c r="E354" s="365"/>
      <c r="F354" s="365"/>
      <c r="G354" s="365"/>
      <c r="H354" s="365"/>
      <c r="I354" s="365"/>
      <c r="J354" s="365"/>
      <c r="K354" s="365"/>
      <c r="L354" s="365"/>
      <c r="M354" s="365"/>
    </row>
    <row r="355" spans="2:13" ht="15.75">
      <c r="B355" s="365"/>
      <c r="C355" s="365"/>
      <c r="D355" s="365"/>
      <c r="E355" s="365"/>
      <c r="F355" s="365"/>
      <c r="G355" s="365"/>
      <c r="H355" s="365"/>
      <c r="I355" s="365"/>
      <c r="J355" s="365"/>
      <c r="K355" s="365"/>
      <c r="L355" s="365"/>
      <c r="M355" s="365"/>
    </row>
    <row r="356" spans="2:13" ht="15.75">
      <c r="B356" s="365"/>
      <c r="C356" s="365"/>
      <c r="D356" s="365"/>
      <c r="E356" s="365"/>
      <c r="F356" s="365"/>
      <c r="G356" s="365"/>
      <c r="H356" s="365"/>
      <c r="I356" s="365"/>
      <c r="J356" s="365"/>
      <c r="K356" s="365"/>
      <c r="L356" s="365"/>
      <c r="M356" s="365"/>
    </row>
    <row r="357" spans="2:13" ht="15.75">
      <c r="B357" s="365"/>
      <c r="C357" s="365"/>
      <c r="D357" s="365"/>
      <c r="E357" s="365"/>
      <c r="F357" s="365"/>
      <c r="G357" s="365"/>
      <c r="H357" s="365"/>
      <c r="I357" s="365"/>
      <c r="J357" s="365"/>
      <c r="K357" s="365"/>
      <c r="L357" s="365"/>
      <c r="M357" s="365"/>
    </row>
    <row r="358" spans="2:13" ht="15.75">
      <c r="B358" s="365"/>
      <c r="C358" s="365"/>
      <c r="D358" s="365"/>
      <c r="E358" s="365"/>
      <c r="F358" s="365"/>
      <c r="G358" s="365"/>
      <c r="H358" s="365"/>
      <c r="I358" s="365"/>
      <c r="J358" s="365"/>
      <c r="K358" s="365"/>
      <c r="L358" s="365"/>
      <c r="M358" s="365"/>
    </row>
    <row r="359" spans="2:13" ht="15.75">
      <c r="B359" s="365"/>
      <c r="C359" s="365"/>
      <c r="D359" s="365"/>
      <c r="E359" s="365"/>
      <c r="F359" s="365"/>
      <c r="G359" s="365"/>
      <c r="H359" s="365"/>
      <c r="I359" s="365"/>
      <c r="J359" s="365"/>
      <c r="K359" s="365"/>
      <c r="L359" s="365"/>
      <c r="M359" s="365"/>
    </row>
    <row r="360" spans="2:13" ht="15.75">
      <c r="B360" s="365"/>
      <c r="C360" s="365"/>
      <c r="D360" s="365"/>
      <c r="E360" s="365"/>
      <c r="F360" s="365"/>
      <c r="G360" s="365"/>
      <c r="H360" s="365"/>
      <c r="I360" s="365"/>
      <c r="J360" s="365"/>
      <c r="K360" s="365"/>
      <c r="L360" s="365"/>
      <c r="M360" s="365"/>
    </row>
    <row r="361" spans="2:13" ht="15.75">
      <c r="B361" s="365"/>
      <c r="C361" s="365"/>
      <c r="D361" s="365"/>
      <c r="E361" s="365"/>
      <c r="F361" s="365"/>
      <c r="G361" s="365"/>
      <c r="H361" s="365"/>
      <c r="I361" s="365"/>
      <c r="J361" s="365"/>
      <c r="K361" s="365"/>
      <c r="L361" s="365"/>
      <c r="M361" s="365"/>
    </row>
    <row r="362" spans="2:13" ht="15.75">
      <c r="B362" s="365"/>
      <c r="C362" s="365"/>
      <c r="D362" s="365"/>
      <c r="E362" s="365"/>
      <c r="F362" s="365"/>
      <c r="G362" s="365"/>
      <c r="H362" s="365"/>
      <c r="I362" s="365"/>
      <c r="J362" s="365"/>
      <c r="K362" s="365"/>
      <c r="L362" s="365"/>
      <c r="M362" s="365"/>
    </row>
    <row r="363" spans="2:13" ht="15.75">
      <c r="B363" s="365"/>
      <c r="C363" s="365"/>
      <c r="D363" s="365"/>
      <c r="E363" s="365"/>
      <c r="F363" s="365"/>
      <c r="G363" s="365"/>
      <c r="H363" s="365"/>
      <c r="I363" s="365"/>
      <c r="J363" s="365"/>
      <c r="K363" s="365"/>
      <c r="L363" s="365"/>
      <c r="M363" s="365"/>
    </row>
    <row r="364" spans="2:13" ht="15.75">
      <c r="B364" s="365"/>
      <c r="C364" s="365"/>
      <c r="D364" s="365"/>
      <c r="E364" s="365"/>
      <c r="F364" s="365"/>
      <c r="G364" s="365"/>
      <c r="H364" s="365"/>
      <c r="I364" s="365"/>
      <c r="J364" s="365"/>
      <c r="K364" s="365"/>
      <c r="L364" s="365"/>
      <c r="M364" s="365"/>
    </row>
    <row r="365" spans="2:13" ht="15.75">
      <c r="B365" s="365"/>
      <c r="C365" s="365"/>
      <c r="D365" s="365"/>
      <c r="E365" s="365"/>
      <c r="F365" s="365"/>
      <c r="G365" s="365"/>
      <c r="H365" s="365"/>
      <c r="I365" s="365"/>
      <c r="J365" s="365"/>
      <c r="K365" s="365"/>
      <c r="L365" s="365"/>
      <c r="M365" s="365"/>
    </row>
    <row r="366" spans="2:13" ht="15.75">
      <c r="B366" s="365"/>
      <c r="C366" s="365"/>
      <c r="D366" s="365"/>
      <c r="E366" s="365"/>
      <c r="F366" s="365"/>
      <c r="G366" s="365"/>
      <c r="H366" s="365"/>
      <c r="I366" s="365"/>
      <c r="J366" s="365"/>
      <c r="K366" s="365"/>
      <c r="L366" s="365"/>
      <c r="M366" s="365"/>
    </row>
    <row r="367" spans="2:13" ht="15.75">
      <c r="B367" s="365"/>
      <c r="C367" s="365"/>
      <c r="D367" s="365"/>
      <c r="E367" s="365"/>
      <c r="F367" s="365"/>
      <c r="G367" s="365"/>
      <c r="H367" s="365"/>
      <c r="I367" s="365"/>
      <c r="J367" s="365"/>
      <c r="K367" s="365"/>
      <c r="L367" s="365"/>
      <c r="M367" s="365"/>
    </row>
    <row r="368" spans="2:13" ht="15.75">
      <c r="B368" s="365"/>
      <c r="C368" s="365"/>
      <c r="D368" s="365"/>
      <c r="E368" s="365"/>
      <c r="F368" s="365"/>
      <c r="G368" s="365"/>
      <c r="H368" s="365"/>
      <c r="I368" s="365"/>
      <c r="J368" s="365"/>
      <c r="K368" s="365"/>
      <c r="L368" s="365"/>
      <c r="M368" s="365"/>
    </row>
    <row r="369" spans="2:13" ht="15.75">
      <c r="B369" s="365"/>
      <c r="C369" s="365"/>
      <c r="D369" s="365"/>
      <c r="E369" s="365"/>
      <c r="F369" s="365"/>
      <c r="G369" s="365"/>
      <c r="H369" s="365"/>
      <c r="I369" s="365"/>
      <c r="J369" s="365"/>
      <c r="K369" s="365"/>
      <c r="L369" s="365"/>
      <c r="M369" s="365"/>
    </row>
    <row r="370" spans="2:13" ht="15.75">
      <c r="B370" s="365"/>
      <c r="C370" s="365"/>
      <c r="D370" s="365"/>
      <c r="E370" s="365"/>
      <c r="F370" s="365"/>
      <c r="G370" s="365"/>
      <c r="H370" s="365"/>
      <c r="I370" s="365"/>
      <c r="J370" s="365"/>
      <c r="K370" s="365"/>
      <c r="L370" s="365"/>
      <c r="M370" s="365"/>
    </row>
    <row r="371" spans="2:13" ht="15.75">
      <c r="B371" s="365"/>
      <c r="C371" s="365"/>
      <c r="D371" s="365"/>
      <c r="E371" s="365"/>
      <c r="F371" s="365"/>
      <c r="G371" s="365"/>
      <c r="H371" s="365"/>
      <c r="I371" s="365"/>
      <c r="J371" s="365"/>
      <c r="K371" s="365"/>
      <c r="L371" s="365"/>
      <c r="M371" s="365"/>
    </row>
    <row r="372" spans="2:13" ht="15.75">
      <c r="B372" s="365"/>
      <c r="C372" s="365"/>
      <c r="D372" s="365"/>
      <c r="E372" s="365"/>
      <c r="F372" s="365"/>
      <c r="G372" s="365"/>
      <c r="H372" s="365"/>
      <c r="I372" s="365"/>
      <c r="J372" s="365"/>
      <c r="K372" s="365"/>
      <c r="L372" s="365"/>
      <c r="M372" s="365"/>
    </row>
    <row r="373" spans="2:13" ht="15.75">
      <c r="B373" s="365"/>
      <c r="C373" s="365"/>
      <c r="D373" s="365"/>
      <c r="E373" s="365"/>
      <c r="F373" s="365"/>
      <c r="G373" s="365"/>
      <c r="H373" s="365"/>
      <c r="I373" s="365"/>
      <c r="J373" s="365"/>
      <c r="K373" s="365"/>
      <c r="L373" s="365"/>
      <c r="M373" s="365"/>
    </row>
    <row r="374" spans="2:13" ht="15.75">
      <c r="B374" s="365"/>
      <c r="C374" s="365"/>
      <c r="D374" s="365"/>
      <c r="E374" s="365"/>
      <c r="F374" s="365"/>
      <c r="G374" s="365"/>
      <c r="H374" s="365"/>
      <c r="I374" s="365"/>
      <c r="J374" s="365"/>
      <c r="K374" s="365"/>
      <c r="L374" s="365"/>
      <c r="M374" s="365"/>
    </row>
    <row r="375" spans="2:13" ht="15.75">
      <c r="B375" s="365"/>
      <c r="C375" s="365"/>
      <c r="D375" s="365"/>
      <c r="E375" s="365"/>
      <c r="F375" s="365"/>
      <c r="G375" s="365"/>
      <c r="H375" s="365"/>
      <c r="I375" s="365"/>
      <c r="J375" s="365"/>
      <c r="K375" s="365"/>
      <c r="L375" s="365"/>
      <c r="M375" s="365"/>
    </row>
    <row r="376" spans="2:13" ht="15.75">
      <c r="B376" s="365"/>
      <c r="C376" s="365"/>
      <c r="D376" s="365"/>
      <c r="E376" s="365"/>
      <c r="F376" s="365"/>
      <c r="G376" s="365"/>
      <c r="H376" s="365"/>
      <c r="I376" s="365"/>
      <c r="J376" s="365"/>
      <c r="K376" s="365"/>
      <c r="L376" s="365"/>
      <c r="M376" s="365"/>
    </row>
    <row r="377" spans="2:13" ht="15.75">
      <c r="B377" s="365"/>
      <c r="C377" s="365"/>
      <c r="D377" s="365"/>
      <c r="E377" s="365"/>
      <c r="F377" s="365"/>
      <c r="G377" s="365"/>
      <c r="H377" s="365"/>
      <c r="I377" s="365"/>
      <c r="J377" s="365"/>
      <c r="K377" s="365"/>
      <c r="L377" s="365"/>
      <c r="M377" s="365"/>
    </row>
    <row r="378" spans="2:13" ht="15.75">
      <c r="B378" s="365"/>
      <c r="C378" s="365"/>
      <c r="D378" s="365"/>
      <c r="E378" s="365"/>
      <c r="F378" s="365"/>
      <c r="G378" s="365"/>
      <c r="H378" s="365"/>
      <c r="I378" s="365"/>
      <c r="J378" s="365"/>
      <c r="K378" s="365"/>
      <c r="L378" s="365"/>
      <c r="M378" s="365"/>
    </row>
    <row r="379" spans="2:13" ht="15.75">
      <c r="B379" s="365"/>
      <c r="C379" s="365"/>
      <c r="D379" s="365"/>
      <c r="E379" s="365"/>
      <c r="F379" s="365"/>
      <c r="G379" s="365"/>
      <c r="H379" s="365"/>
      <c r="I379" s="365"/>
      <c r="J379" s="365"/>
      <c r="K379" s="365"/>
      <c r="L379" s="365"/>
      <c r="M379" s="365"/>
    </row>
    <row r="380" spans="2:13" ht="15.75">
      <c r="B380" s="365"/>
      <c r="C380" s="365"/>
      <c r="D380" s="365"/>
      <c r="E380" s="365"/>
      <c r="F380" s="365"/>
      <c r="G380" s="365"/>
      <c r="H380" s="365"/>
      <c r="I380" s="365"/>
      <c r="J380" s="365"/>
      <c r="K380" s="365"/>
      <c r="L380" s="365"/>
      <c r="M380" s="365"/>
    </row>
    <row r="381" spans="2:13" ht="15.75">
      <c r="B381" s="365"/>
      <c r="C381" s="365"/>
      <c r="D381" s="365"/>
      <c r="E381" s="365"/>
      <c r="F381" s="365"/>
      <c r="G381" s="365"/>
      <c r="H381" s="365"/>
      <c r="I381" s="365"/>
      <c r="J381" s="365"/>
      <c r="K381" s="365"/>
      <c r="L381" s="365"/>
      <c r="M381" s="365"/>
    </row>
    <row r="382" spans="2:13" ht="15.75">
      <c r="B382" s="365"/>
      <c r="C382" s="365"/>
      <c r="D382" s="365"/>
      <c r="E382" s="365"/>
      <c r="F382" s="365"/>
      <c r="G382" s="365"/>
      <c r="H382" s="365"/>
      <c r="I382" s="365"/>
      <c r="J382" s="365"/>
      <c r="K382" s="365"/>
      <c r="L382" s="365"/>
      <c r="M382" s="365"/>
    </row>
    <row r="383" spans="2:13" ht="15.75">
      <c r="B383" s="365"/>
      <c r="C383" s="365"/>
      <c r="D383" s="365"/>
      <c r="E383" s="365"/>
      <c r="F383" s="365"/>
      <c r="G383" s="365"/>
      <c r="H383" s="365"/>
      <c r="I383" s="365"/>
      <c r="J383" s="365"/>
      <c r="K383" s="365"/>
      <c r="L383" s="365"/>
      <c r="M383" s="365"/>
    </row>
    <row r="384" spans="2:13" ht="15.75">
      <c r="B384" s="365"/>
      <c r="C384" s="365"/>
      <c r="D384" s="365"/>
      <c r="E384" s="365"/>
      <c r="F384" s="365"/>
      <c r="G384" s="365"/>
      <c r="H384" s="365"/>
      <c r="I384" s="365"/>
      <c r="J384" s="365"/>
      <c r="K384" s="365"/>
      <c r="L384" s="365"/>
      <c r="M384" s="365"/>
    </row>
    <row r="385" spans="2:13" ht="15.75">
      <c r="B385" s="347"/>
      <c r="C385" s="347"/>
      <c r="D385" s="347"/>
      <c r="E385" s="347"/>
      <c r="F385" s="347"/>
      <c r="G385" s="347"/>
      <c r="H385" s="347"/>
      <c r="I385" s="347"/>
      <c r="J385" s="347"/>
      <c r="K385" s="347"/>
      <c r="L385" s="347"/>
      <c r="M385" s="347"/>
    </row>
    <row r="386" spans="2:13" ht="15.75">
      <c r="B386" s="347"/>
      <c r="C386" s="347"/>
      <c r="D386" s="347"/>
      <c r="E386" s="347"/>
      <c r="F386" s="347"/>
      <c r="G386" s="347"/>
      <c r="H386" s="347"/>
      <c r="I386" s="347"/>
      <c r="J386" s="347"/>
      <c r="K386" s="347"/>
      <c r="L386" s="347"/>
      <c r="M386" s="347"/>
    </row>
    <row r="387" spans="2:13" ht="15.75">
      <c r="B387" s="347"/>
      <c r="C387" s="347"/>
      <c r="D387" s="347"/>
      <c r="E387" s="347"/>
      <c r="F387" s="347"/>
      <c r="G387" s="347"/>
      <c r="H387" s="347"/>
      <c r="I387" s="347"/>
      <c r="J387" s="347"/>
      <c r="K387" s="347"/>
      <c r="L387" s="347"/>
      <c r="M387" s="347"/>
    </row>
    <row r="388" spans="2:13" ht="15.75">
      <c r="B388" s="347"/>
      <c r="C388" s="347"/>
      <c r="D388" s="347"/>
      <c r="E388" s="347"/>
      <c r="F388" s="347"/>
      <c r="G388" s="347"/>
      <c r="H388" s="347"/>
      <c r="I388" s="347"/>
      <c r="J388" s="347"/>
      <c r="K388" s="347"/>
      <c r="L388" s="347"/>
      <c r="M388" s="347"/>
    </row>
    <row r="389" spans="2:13" ht="15.75">
      <c r="B389" s="347"/>
      <c r="C389" s="347"/>
      <c r="D389" s="347"/>
      <c r="E389" s="347"/>
      <c r="F389" s="347"/>
      <c r="G389" s="347"/>
      <c r="H389" s="347"/>
      <c r="I389" s="347"/>
      <c r="J389" s="347"/>
      <c r="K389" s="347"/>
      <c r="L389" s="347"/>
      <c r="M389" s="347"/>
    </row>
    <row r="390" spans="2:13" ht="15.75">
      <c r="B390" s="347"/>
      <c r="C390" s="347"/>
      <c r="D390" s="347"/>
      <c r="E390" s="347"/>
      <c r="F390" s="347"/>
      <c r="G390" s="347"/>
      <c r="H390" s="347"/>
      <c r="I390" s="347"/>
      <c r="J390" s="347"/>
      <c r="K390" s="347"/>
      <c r="L390" s="347"/>
      <c r="M390" s="347"/>
    </row>
    <row r="391" spans="2:13" ht="15.75">
      <c r="B391" s="347"/>
      <c r="C391" s="347"/>
      <c r="D391" s="347"/>
      <c r="E391" s="347"/>
      <c r="F391" s="347"/>
      <c r="G391" s="347"/>
      <c r="H391" s="347"/>
      <c r="I391" s="347"/>
      <c r="J391" s="347"/>
      <c r="K391" s="347"/>
      <c r="L391" s="347"/>
      <c r="M391" s="347"/>
    </row>
    <row r="392" spans="2:13" ht="15.75">
      <c r="B392" s="347"/>
      <c r="C392" s="347"/>
      <c r="D392" s="347"/>
      <c r="E392" s="347"/>
      <c r="F392" s="347"/>
      <c r="G392" s="347"/>
      <c r="H392" s="347"/>
      <c r="I392" s="347"/>
      <c r="J392" s="347"/>
      <c r="K392" s="347"/>
      <c r="L392" s="347"/>
      <c r="M392" s="347"/>
    </row>
    <row r="393" spans="2:13" ht="15.75">
      <c r="B393" s="347"/>
      <c r="C393" s="347"/>
      <c r="D393" s="347"/>
      <c r="E393" s="347"/>
      <c r="F393" s="347"/>
      <c r="G393" s="347"/>
      <c r="H393" s="347"/>
      <c r="I393" s="347"/>
      <c r="J393" s="347"/>
      <c r="K393" s="347"/>
      <c r="L393" s="347"/>
      <c r="M393" s="347"/>
    </row>
    <row r="394" spans="2:13" ht="15.75">
      <c r="B394" s="347"/>
      <c r="C394" s="347"/>
      <c r="D394" s="347"/>
      <c r="E394" s="347"/>
      <c r="F394" s="347"/>
      <c r="G394" s="347"/>
      <c r="H394" s="347"/>
      <c r="I394" s="347"/>
      <c r="J394" s="347"/>
      <c r="K394" s="347"/>
      <c r="L394" s="347"/>
      <c r="M394" s="347"/>
    </row>
    <row r="395" spans="2:13" ht="15.75">
      <c r="B395" s="347"/>
      <c r="C395" s="347"/>
      <c r="D395" s="347"/>
      <c r="E395" s="347"/>
      <c r="F395" s="347"/>
      <c r="G395" s="347"/>
      <c r="H395" s="347"/>
      <c r="I395" s="347"/>
      <c r="J395" s="347"/>
      <c r="K395" s="347"/>
      <c r="L395" s="347"/>
      <c r="M395" s="347"/>
    </row>
    <row r="396" spans="2:13" ht="15.75">
      <c r="B396" s="347"/>
      <c r="C396" s="347"/>
      <c r="D396" s="347"/>
      <c r="E396" s="347"/>
      <c r="F396" s="347"/>
      <c r="G396" s="347"/>
      <c r="H396" s="347"/>
      <c r="I396" s="347"/>
      <c r="J396" s="347"/>
      <c r="K396" s="347"/>
      <c r="L396" s="347"/>
      <c r="M396" s="347"/>
    </row>
    <row r="397" spans="2:13" ht="15.75">
      <c r="B397" s="347"/>
      <c r="C397" s="347"/>
      <c r="D397" s="347"/>
      <c r="E397" s="347"/>
      <c r="F397" s="347"/>
      <c r="G397" s="347"/>
      <c r="H397" s="347"/>
      <c r="I397" s="347"/>
      <c r="J397" s="347"/>
      <c r="K397" s="347"/>
      <c r="L397" s="347"/>
      <c r="M397" s="347"/>
    </row>
    <row r="398" spans="2:13" ht="15.75">
      <c r="B398" s="347"/>
      <c r="C398" s="347"/>
      <c r="D398" s="347"/>
      <c r="E398" s="347"/>
      <c r="F398" s="347"/>
      <c r="G398" s="347"/>
      <c r="H398" s="347"/>
      <c r="I398" s="347"/>
      <c r="J398" s="347"/>
      <c r="K398" s="347"/>
      <c r="L398" s="347"/>
      <c r="M398" s="347"/>
    </row>
    <row r="399" spans="2:13" ht="15.75">
      <c r="B399" s="347"/>
      <c r="C399" s="347"/>
      <c r="D399" s="347"/>
      <c r="E399" s="347"/>
      <c r="F399" s="347"/>
      <c r="G399" s="347"/>
      <c r="H399" s="347"/>
      <c r="I399" s="347"/>
      <c r="J399" s="347"/>
      <c r="K399" s="347"/>
      <c r="L399" s="347"/>
      <c r="M399" s="347"/>
    </row>
    <row r="400" spans="2:13" ht="15.75">
      <c r="B400" s="347"/>
      <c r="C400" s="347"/>
      <c r="D400" s="347"/>
      <c r="E400" s="347"/>
      <c r="F400" s="347"/>
      <c r="G400" s="347"/>
      <c r="H400" s="347"/>
      <c r="I400" s="347"/>
      <c r="J400" s="347"/>
      <c r="K400" s="347"/>
      <c r="L400" s="347"/>
      <c r="M400" s="347"/>
    </row>
    <row r="401" spans="2:13" ht="15.75">
      <c r="B401" s="347"/>
      <c r="C401" s="347"/>
      <c r="D401" s="347"/>
      <c r="E401" s="347"/>
      <c r="F401" s="347"/>
      <c r="G401" s="347"/>
      <c r="H401" s="347"/>
      <c r="I401" s="347"/>
      <c r="J401" s="347"/>
      <c r="K401" s="347"/>
      <c r="L401" s="347"/>
      <c r="M401" s="347"/>
    </row>
    <row r="402" spans="2:13" ht="15.75">
      <c r="B402" s="347"/>
      <c r="C402" s="347"/>
      <c r="D402" s="347"/>
      <c r="E402" s="347"/>
      <c r="F402" s="347"/>
      <c r="G402" s="347"/>
      <c r="H402" s="347"/>
      <c r="I402" s="347"/>
      <c r="J402" s="347"/>
      <c r="K402" s="347"/>
      <c r="L402" s="347"/>
      <c r="M402" s="347"/>
    </row>
    <row r="403" spans="2:13" ht="15.75">
      <c r="B403" s="347"/>
      <c r="C403" s="347"/>
      <c r="D403" s="347"/>
      <c r="E403" s="347"/>
      <c r="F403" s="347"/>
      <c r="G403" s="347"/>
      <c r="H403" s="347"/>
      <c r="I403" s="347"/>
      <c r="J403" s="347"/>
      <c r="K403" s="347"/>
      <c r="L403" s="347"/>
      <c r="M403" s="347"/>
    </row>
    <row r="404" spans="2:13" ht="15.75">
      <c r="B404" s="347"/>
      <c r="C404" s="347"/>
      <c r="D404" s="347"/>
      <c r="E404" s="347"/>
      <c r="F404" s="347"/>
      <c r="G404" s="347"/>
      <c r="H404" s="347"/>
      <c r="I404" s="347"/>
      <c r="J404" s="347"/>
      <c r="K404" s="347"/>
      <c r="L404" s="347"/>
      <c r="M404" s="347"/>
    </row>
    <row r="405" spans="2:13" ht="15.75">
      <c r="B405" s="347"/>
      <c r="C405" s="347"/>
      <c r="D405" s="347"/>
      <c r="E405" s="347"/>
      <c r="F405" s="347"/>
      <c r="G405" s="347"/>
      <c r="H405" s="347"/>
      <c r="I405" s="347"/>
      <c r="J405" s="347"/>
      <c r="K405" s="347"/>
      <c r="L405" s="347"/>
      <c r="M405" s="347"/>
    </row>
    <row r="406" spans="2:13" ht="15.75">
      <c r="B406" s="347"/>
      <c r="C406" s="347"/>
      <c r="D406" s="347"/>
      <c r="E406" s="347"/>
      <c r="F406" s="347"/>
      <c r="G406" s="347"/>
      <c r="H406" s="347"/>
      <c r="I406" s="347"/>
      <c r="J406" s="347"/>
      <c r="K406" s="347"/>
      <c r="L406" s="347"/>
      <c r="M406" s="347"/>
    </row>
    <row r="407" spans="2:13" ht="15.75">
      <c r="B407" s="347"/>
      <c r="C407" s="347"/>
      <c r="D407" s="347"/>
      <c r="E407" s="347"/>
      <c r="F407" s="347"/>
      <c r="G407" s="347"/>
      <c r="H407" s="347"/>
      <c r="I407" s="347"/>
      <c r="J407" s="347"/>
      <c r="K407" s="347"/>
      <c r="L407" s="347"/>
      <c r="M407" s="347"/>
    </row>
    <row r="408" spans="2:13" ht="15.75">
      <c r="B408" s="347"/>
      <c r="C408" s="347"/>
      <c r="D408" s="347"/>
      <c r="E408" s="347"/>
      <c r="F408" s="347"/>
      <c r="G408" s="347"/>
      <c r="H408" s="347"/>
      <c r="I408" s="347"/>
      <c r="J408" s="347"/>
      <c r="K408" s="347"/>
      <c r="L408" s="347"/>
      <c r="M408" s="347"/>
    </row>
    <row r="409" spans="2:13" ht="15.75">
      <c r="B409" s="347"/>
      <c r="C409" s="347"/>
      <c r="D409" s="347"/>
      <c r="E409" s="347"/>
      <c r="F409" s="347"/>
      <c r="G409" s="347"/>
      <c r="H409" s="347"/>
      <c r="I409" s="347"/>
      <c r="J409" s="347"/>
      <c r="K409" s="347"/>
      <c r="L409" s="347"/>
      <c r="M409" s="347"/>
    </row>
    <row r="410" spans="2:13" ht="15.75">
      <c r="B410" s="347"/>
      <c r="C410" s="347"/>
      <c r="D410" s="347"/>
      <c r="E410" s="347"/>
      <c r="F410" s="347"/>
      <c r="G410" s="347"/>
      <c r="H410" s="347"/>
      <c r="I410" s="347"/>
      <c r="J410" s="347"/>
      <c r="K410" s="347"/>
      <c r="L410" s="347"/>
      <c r="M410" s="347"/>
    </row>
    <row r="411" spans="2:13" ht="15.75">
      <c r="B411" s="347"/>
      <c r="C411" s="347"/>
      <c r="D411" s="347"/>
      <c r="E411" s="347"/>
      <c r="F411" s="347"/>
      <c r="G411" s="347"/>
      <c r="H411" s="347"/>
      <c r="I411" s="347"/>
      <c r="J411" s="347"/>
      <c r="K411" s="347"/>
      <c r="L411" s="347"/>
      <c r="M411" s="347"/>
    </row>
    <row r="412" spans="2:13" ht="15.75">
      <c r="B412" s="347"/>
      <c r="C412" s="347"/>
      <c r="D412" s="347"/>
      <c r="E412" s="347"/>
      <c r="F412" s="347"/>
      <c r="G412" s="347"/>
      <c r="H412" s="347"/>
      <c r="I412" s="347"/>
      <c r="J412" s="347"/>
      <c r="K412" s="347"/>
      <c r="L412" s="347"/>
      <c r="M412" s="347"/>
    </row>
    <row r="413" spans="2:13" ht="15.75">
      <c r="B413" s="347"/>
      <c r="C413" s="347"/>
      <c r="D413" s="347"/>
      <c r="E413" s="347"/>
      <c r="F413" s="347"/>
      <c r="G413" s="347"/>
      <c r="H413" s="347"/>
      <c r="I413" s="347"/>
      <c r="J413" s="347"/>
      <c r="K413" s="347"/>
      <c r="L413" s="347"/>
      <c r="M413" s="347"/>
    </row>
    <row r="414" spans="2:13" ht="15.75">
      <c r="B414" s="347"/>
      <c r="C414" s="347"/>
      <c r="D414" s="347"/>
      <c r="E414" s="347"/>
      <c r="F414" s="347"/>
      <c r="G414" s="347"/>
      <c r="H414" s="347"/>
      <c r="I414" s="347"/>
      <c r="J414" s="347"/>
      <c r="K414" s="347"/>
      <c r="L414" s="347"/>
      <c r="M414" s="347"/>
    </row>
    <row r="415" spans="2:13" ht="15.75">
      <c r="B415" s="347"/>
      <c r="C415" s="347"/>
      <c r="D415" s="347"/>
      <c r="E415" s="347"/>
      <c r="F415" s="347"/>
      <c r="G415" s="347"/>
      <c r="H415" s="347"/>
      <c r="I415" s="347"/>
      <c r="J415" s="347"/>
      <c r="K415" s="347"/>
      <c r="L415" s="347"/>
      <c r="M415" s="347"/>
    </row>
    <row r="416" spans="2:13" ht="15.75">
      <c r="B416" s="347"/>
      <c r="C416" s="347"/>
      <c r="D416" s="347"/>
      <c r="E416" s="347"/>
      <c r="F416" s="347"/>
      <c r="G416" s="347"/>
      <c r="H416" s="347"/>
      <c r="I416" s="347"/>
      <c r="J416" s="347"/>
      <c r="K416" s="347"/>
      <c r="L416" s="347"/>
      <c r="M416" s="347"/>
    </row>
    <row r="417" spans="2:13" ht="15.75">
      <c r="B417" s="347"/>
      <c r="C417" s="347"/>
      <c r="D417" s="347"/>
      <c r="E417" s="347"/>
      <c r="F417" s="347"/>
      <c r="G417" s="347"/>
      <c r="H417" s="347"/>
      <c r="I417" s="347"/>
      <c r="J417" s="347"/>
      <c r="K417" s="347"/>
      <c r="L417" s="347"/>
      <c r="M417" s="347"/>
    </row>
    <row r="418" spans="2:13" ht="15.75">
      <c r="B418" s="347"/>
      <c r="C418" s="347"/>
      <c r="D418" s="347"/>
      <c r="E418" s="347"/>
      <c r="F418" s="347"/>
      <c r="G418" s="347"/>
      <c r="H418" s="347"/>
      <c r="I418" s="347"/>
      <c r="J418" s="347"/>
      <c r="K418" s="347"/>
      <c r="L418" s="347"/>
      <c r="M418" s="347"/>
    </row>
    <row r="419" spans="2:13" ht="15.75">
      <c r="B419" s="347"/>
      <c r="C419" s="347"/>
      <c r="D419" s="347"/>
      <c r="E419" s="347"/>
      <c r="F419" s="347"/>
      <c r="G419" s="347"/>
      <c r="H419" s="347"/>
      <c r="I419" s="347"/>
      <c r="J419" s="347"/>
      <c r="K419" s="347"/>
      <c r="L419" s="347"/>
      <c r="M419" s="347"/>
    </row>
    <row r="420" spans="2:13" ht="15.75">
      <c r="B420" s="347"/>
      <c r="C420" s="347"/>
      <c r="D420" s="347"/>
      <c r="E420" s="347"/>
      <c r="F420" s="347"/>
      <c r="G420" s="347"/>
      <c r="H420" s="347"/>
      <c r="I420" s="347"/>
      <c r="J420" s="347"/>
      <c r="K420" s="347"/>
      <c r="L420" s="347"/>
      <c r="M420" s="347"/>
    </row>
    <row r="421" spans="2:13" ht="15.75">
      <c r="B421" s="347"/>
      <c r="C421" s="347"/>
      <c r="D421" s="347"/>
      <c r="E421" s="347"/>
      <c r="F421" s="347"/>
      <c r="G421" s="347"/>
      <c r="H421" s="347"/>
      <c r="I421" s="347"/>
      <c r="J421" s="347"/>
      <c r="K421" s="347"/>
      <c r="L421" s="347"/>
      <c r="M421" s="347"/>
    </row>
    <row r="422" spans="2:13" ht="15.75">
      <c r="B422" s="347"/>
      <c r="C422" s="347"/>
      <c r="D422" s="347"/>
      <c r="E422" s="347"/>
      <c r="F422" s="347"/>
      <c r="G422" s="347"/>
      <c r="H422" s="347"/>
      <c r="I422" s="347"/>
      <c r="J422" s="347"/>
      <c r="K422" s="347"/>
      <c r="L422" s="347"/>
      <c r="M422" s="347"/>
    </row>
    <row r="423" spans="2:13" ht="15.75">
      <c r="B423" s="347"/>
      <c r="C423" s="347"/>
      <c r="D423" s="347"/>
      <c r="E423" s="347"/>
      <c r="F423" s="347"/>
      <c r="G423" s="347"/>
      <c r="H423" s="347"/>
      <c r="I423" s="347"/>
      <c r="J423" s="347"/>
      <c r="K423" s="347"/>
      <c r="L423" s="347"/>
      <c r="M423" s="347"/>
    </row>
    <row r="424" spans="2:13" ht="15.75">
      <c r="B424" s="347"/>
      <c r="C424" s="347"/>
      <c r="D424" s="347"/>
      <c r="E424" s="347"/>
      <c r="F424" s="347"/>
      <c r="G424" s="347"/>
      <c r="H424" s="347"/>
      <c r="I424" s="347"/>
      <c r="J424" s="347"/>
      <c r="K424" s="347"/>
      <c r="L424" s="347"/>
      <c r="M424" s="347"/>
    </row>
    <row r="425" spans="2:13" ht="15.75">
      <c r="B425" s="347"/>
      <c r="C425" s="347"/>
      <c r="D425" s="347"/>
      <c r="E425" s="347"/>
      <c r="F425" s="347"/>
      <c r="G425" s="347"/>
      <c r="H425" s="347"/>
      <c r="I425" s="347"/>
      <c r="J425" s="347"/>
      <c r="K425" s="347"/>
      <c r="L425" s="347"/>
      <c r="M425" s="347"/>
    </row>
    <row r="426" spans="2:13" ht="15.75">
      <c r="B426" s="347"/>
      <c r="C426" s="347"/>
      <c r="D426" s="347"/>
      <c r="E426" s="347"/>
      <c r="F426" s="347"/>
      <c r="G426" s="347"/>
      <c r="H426" s="347"/>
      <c r="I426" s="347"/>
      <c r="J426" s="347"/>
      <c r="K426" s="347"/>
      <c r="L426" s="347"/>
      <c r="M426" s="347"/>
    </row>
    <row r="427" spans="2:13" ht="15.75">
      <c r="B427" s="347"/>
      <c r="C427" s="347"/>
      <c r="D427" s="347"/>
      <c r="E427" s="347"/>
      <c r="F427" s="347"/>
      <c r="G427" s="347"/>
      <c r="H427" s="347"/>
      <c r="I427" s="347"/>
      <c r="J427" s="347"/>
      <c r="K427" s="347"/>
      <c r="L427" s="347"/>
      <c r="M427" s="347"/>
    </row>
    <row r="428" spans="2:13" ht="15.75">
      <c r="B428" s="347"/>
      <c r="C428" s="347"/>
      <c r="D428" s="347"/>
      <c r="E428" s="347"/>
      <c r="F428" s="347"/>
      <c r="G428" s="347"/>
      <c r="H428" s="347"/>
      <c r="I428" s="347"/>
      <c r="J428" s="347"/>
      <c r="K428" s="347"/>
      <c r="L428" s="347"/>
      <c r="M428" s="347"/>
    </row>
    <row r="429" spans="2:13" ht="15.75">
      <c r="B429" s="347"/>
      <c r="C429" s="347"/>
      <c r="D429" s="347"/>
      <c r="E429" s="347"/>
      <c r="F429" s="347"/>
      <c r="G429" s="347"/>
      <c r="H429" s="347"/>
      <c r="I429" s="347"/>
      <c r="J429" s="347"/>
      <c r="K429" s="347"/>
      <c r="L429" s="347"/>
      <c r="M429" s="347"/>
    </row>
    <row r="430" spans="2:13" ht="15.75">
      <c r="B430" s="347"/>
      <c r="C430" s="347"/>
      <c r="D430" s="347"/>
      <c r="E430" s="347"/>
      <c r="F430" s="347"/>
      <c r="G430" s="347"/>
      <c r="H430" s="347"/>
      <c r="I430" s="347"/>
      <c r="J430" s="347"/>
      <c r="K430" s="347"/>
      <c r="L430" s="347"/>
      <c r="M430" s="347"/>
    </row>
    <row r="431" spans="2:13" ht="15.75">
      <c r="B431" s="347"/>
      <c r="C431" s="347"/>
      <c r="D431" s="347"/>
      <c r="E431" s="347"/>
      <c r="F431" s="347"/>
      <c r="G431" s="347"/>
      <c r="H431" s="347"/>
      <c r="I431" s="347"/>
      <c r="J431" s="347"/>
      <c r="K431" s="347"/>
      <c r="L431" s="347"/>
      <c r="M431" s="347"/>
    </row>
    <row r="432" spans="2:13" ht="15.75">
      <c r="B432" s="347"/>
      <c r="C432" s="347"/>
      <c r="D432" s="347"/>
      <c r="E432" s="347"/>
      <c r="F432" s="347"/>
      <c r="G432" s="347"/>
      <c r="H432" s="347"/>
      <c r="I432" s="347"/>
      <c r="J432" s="347"/>
      <c r="K432" s="347"/>
      <c r="L432" s="347"/>
      <c r="M432" s="347"/>
    </row>
    <row r="433" spans="2:13" ht="15.75">
      <c r="B433" s="347"/>
      <c r="C433" s="347"/>
      <c r="D433" s="347"/>
      <c r="E433" s="347"/>
      <c r="F433" s="347"/>
      <c r="G433" s="347"/>
      <c r="H433" s="347"/>
      <c r="I433" s="347"/>
      <c r="J433" s="347"/>
      <c r="K433" s="347"/>
      <c r="L433" s="347"/>
      <c r="M433" s="347"/>
    </row>
    <row r="434" spans="2:13" ht="15.75">
      <c r="B434" s="347"/>
      <c r="C434" s="347"/>
      <c r="D434" s="347"/>
      <c r="E434" s="347"/>
      <c r="F434" s="347"/>
      <c r="G434" s="347"/>
      <c r="H434" s="347"/>
      <c r="I434" s="347"/>
      <c r="J434" s="347"/>
      <c r="K434" s="347"/>
      <c r="L434" s="347"/>
      <c r="M434" s="347"/>
    </row>
    <row r="435" spans="2:13" ht="15.75">
      <c r="B435" s="347"/>
      <c r="C435" s="347"/>
      <c r="D435" s="347"/>
      <c r="E435" s="347"/>
      <c r="F435" s="347"/>
      <c r="G435" s="347"/>
      <c r="H435" s="347"/>
      <c r="I435" s="347"/>
      <c r="J435" s="347"/>
      <c r="K435" s="347"/>
      <c r="L435" s="347"/>
      <c r="M435" s="347"/>
    </row>
    <row r="436" spans="2:13" ht="15.75">
      <c r="B436" s="347"/>
      <c r="C436" s="347"/>
      <c r="D436" s="347"/>
      <c r="E436" s="347"/>
      <c r="F436" s="347"/>
      <c r="G436" s="347"/>
      <c r="H436" s="347"/>
      <c r="I436" s="347"/>
      <c r="J436" s="347"/>
      <c r="K436" s="347"/>
      <c r="L436" s="347"/>
      <c r="M436" s="347"/>
    </row>
    <row r="437" spans="2:13" ht="15.75">
      <c r="B437" s="347"/>
      <c r="C437" s="347"/>
      <c r="D437" s="347"/>
      <c r="E437" s="347"/>
      <c r="F437" s="347"/>
      <c r="G437" s="347"/>
      <c r="H437" s="347"/>
      <c r="I437" s="347"/>
      <c r="J437" s="347"/>
      <c r="K437" s="347"/>
      <c r="L437" s="347"/>
      <c r="M437" s="347"/>
    </row>
    <row r="438" spans="2:13" ht="15.75">
      <c r="B438" s="347"/>
      <c r="C438" s="347"/>
      <c r="D438" s="347"/>
      <c r="E438" s="347"/>
      <c r="F438" s="347"/>
      <c r="G438" s="347"/>
      <c r="H438" s="347"/>
      <c r="I438" s="347"/>
      <c r="J438" s="347"/>
      <c r="K438" s="347"/>
      <c r="L438" s="347"/>
      <c r="M438" s="347"/>
    </row>
    <row r="439" spans="2:13" ht="15.75">
      <c r="B439" s="347"/>
      <c r="C439" s="347"/>
      <c r="D439" s="347"/>
      <c r="E439" s="347"/>
      <c r="F439" s="347"/>
      <c r="G439" s="347"/>
      <c r="H439" s="347"/>
      <c r="I439" s="347"/>
      <c r="J439" s="347"/>
      <c r="K439" s="347"/>
      <c r="L439" s="347"/>
      <c r="M439" s="347"/>
    </row>
    <row r="440" spans="2:13" ht="15.75">
      <c r="B440" s="347"/>
      <c r="C440" s="347"/>
      <c r="D440" s="347"/>
      <c r="E440" s="347"/>
      <c r="F440" s="347"/>
      <c r="G440" s="347"/>
      <c r="H440" s="347"/>
      <c r="I440" s="347"/>
      <c r="J440" s="347"/>
      <c r="K440" s="347"/>
      <c r="L440" s="347"/>
      <c r="M440" s="347"/>
    </row>
    <row r="441" spans="2:13" ht="15.75">
      <c r="B441" s="347"/>
      <c r="C441" s="347"/>
      <c r="D441" s="347"/>
      <c r="E441" s="347"/>
      <c r="F441" s="347"/>
      <c r="G441" s="347"/>
      <c r="H441" s="347"/>
      <c r="I441" s="347"/>
      <c r="J441" s="347"/>
      <c r="K441" s="347"/>
      <c r="L441" s="347"/>
      <c r="M441" s="347"/>
    </row>
    <row r="442" spans="2:13" ht="15.75">
      <c r="B442" s="347"/>
      <c r="C442" s="347"/>
      <c r="D442" s="347"/>
      <c r="E442" s="347"/>
      <c r="F442" s="347"/>
      <c r="G442" s="347"/>
      <c r="H442" s="347"/>
      <c r="I442" s="347"/>
      <c r="J442" s="347"/>
      <c r="K442" s="347"/>
      <c r="L442" s="347"/>
      <c r="M442" s="347"/>
    </row>
    <row r="443" spans="2:13" ht="15.75">
      <c r="B443" s="347"/>
      <c r="C443" s="347"/>
      <c r="D443" s="347"/>
      <c r="E443" s="347"/>
      <c r="F443" s="347"/>
      <c r="G443" s="347"/>
      <c r="H443" s="347"/>
      <c r="I443" s="347"/>
      <c r="J443" s="347"/>
      <c r="K443" s="347"/>
      <c r="L443" s="347"/>
      <c r="M443" s="347"/>
    </row>
    <row r="444" spans="2:13" ht="15.75">
      <c r="B444" s="347"/>
      <c r="C444" s="347"/>
      <c r="D444" s="347"/>
      <c r="E444" s="347"/>
      <c r="F444" s="347"/>
      <c r="G444" s="347"/>
      <c r="H444" s="347"/>
      <c r="I444" s="347"/>
      <c r="J444" s="347"/>
      <c r="K444" s="347"/>
      <c r="L444" s="347"/>
      <c r="M444" s="347"/>
    </row>
    <row r="445" spans="2:13" ht="15.75">
      <c r="B445" s="347"/>
      <c r="C445" s="347"/>
      <c r="D445" s="347"/>
      <c r="E445" s="347"/>
      <c r="F445" s="347"/>
      <c r="G445" s="347"/>
      <c r="H445" s="347"/>
      <c r="I445" s="347"/>
      <c r="J445" s="347"/>
      <c r="K445" s="347"/>
      <c r="L445" s="347"/>
      <c r="M445" s="347"/>
    </row>
    <row r="446" spans="2:13" ht="15.75">
      <c r="B446" s="75"/>
      <c r="C446" s="75"/>
      <c r="D446" s="75"/>
      <c r="E446" s="76"/>
      <c r="F446" s="76"/>
      <c r="G446" s="76"/>
      <c r="H446" s="76"/>
      <c r="I446" s="76"/>
      <c r="J446" s="76"/>
      <c r="K446" s="76"/>
      <c r="L446" s="76"/>
      <c r="M446" s="347"/>
    </row>
    <row r="447" spans="2:13" ht="15.75">
      <c r="B447" s="75"/>
      <c r="C447" s="75"/>
      <c r="D447" s="75"/>
      <c r="E447" s="76"/>
      <c r="F447" s="76"/>
      <c r="G447" s="76"/>
      <c r="H447" s="76"/>
      <c r="I447" s="76"/>
      <c r="J447" s="76"/>
      <c r="K447" s="76"/>
      <c r="L447" s="76"/>
      <c r="M447" s="347"/>
    </row>
    <row r="448" spans="2:13" ht="15.75">
      <c r="B448" s="75"/>
      <c r="C448" s="75"/>
      <c r="D448" s="75"/>
      <c r="E448" s="76"/>
      <c r="F448" s="76"/>
      <c r="G448" s="76"/>
      <c r="H448" s="76"/>
      <c r="I448" s="76"/>
      <c r="J448" s="76"/>
      <c r="K448" s="76"/>
      <c r="L448" s="76"/>
      <c r="M448" s="347"/>
    </row>
    <row r="449" spans="2:13" ht="15.75">
      <c r="B449" s="75"/>
      <c r="C449" s="75"/>
      <c r="D449" s="75"/>
      <c r="E449" s="76"/>
      <c r="F449" s="76"/>
      <c r="G449" s="76"/>
      <c r="H449" s="76"/>
      <c r="I449" s="76"/>
      <c r="J449" s="76"/>
      <c r="K449" s="76"/>
      <c r="L449" s="76"/>
      <c r="M449" s="347"/>
    </row>
    <row r="450" spans="2:13" ht="15.75">
      <c r="B450" s="75"/>
      <c r="C450" s="75"/>
      <c r="D450" s="75"/>
      <c r="E450" s="76"/>
      <c r="F450" s="76"/>
      <c r="G450" s="76"/>
      <c r="H450" s="76"/>
      <c r="I450" s="76"/>
      <c r="J450" s="76"/>
      <c r="K450" s="76"/>
      <c r="L450" s="76"/>
      <c r="M450" s="347"/>
    </row>
    <row r="451" spans="2:13" ht="15.75">
      <c r="B451" s="75"/>
      <c r="C451" s="75"/>
      <c r="D451" s="75"/>
      <c r="E451" s="76"/>
      <c r="F451" s="76"/>
      <c r="G451" s="76"/>
      <c r="H451" s="76"/>
      <c r="I451" s="76"/>
      <c r="J451" s="76"/>
      <c r="K451" s="76"/>
      <c r="L451" s="76"/>
      <c r="M451" s="347"/>
    </row>
    <row r="452" spans="2:13" ht="15.75">
      <c r="B452" s="75"/>
      <c r="C452" s="75"/>
      <c r="D452" s="75"/>
      <c r="E452" s="76"/>
      <c r="F452" s="76"/>
      <c r="G452" s="76"/>
      <c r="H452" s="76"/>
      <c r="I452" s="76"/>
      <c r="J452" s="76"/>
      <c r="K452" s="76"/>
      <c r="L452" s="76"/>
      <c r="M452" s="347"/>
    </row>
    <row r="453" spans="2:13" ht="15.75">
      <c r="B453" s="75"/>
      <c r="C453" s="75"/>
      <c r="D453" s="75"/>
      <c r="E453" s="76"/>
      <c r="F453" s="76"/>
      <c r="G453" s="76"/>
      <c r="H453" s="76"/>
      <c r="I453" s="76"/>
      <c r="J453" s="76"/>
      <c r="K453" s="76"/>
      <c r="L453" s="76"/>
      <c r="M453" s="347"/>
    </row>
    <row r="454" spans="2:13" ht="15.75">
      <c r="B454" s="75"/>
      <c r="C454" s="75"/>
      <c r="D454" s="75"/>
      <c r="E454" s="76"/>
      <c r="F454" s="76"/>
      <c r="G454" s="76"/>
      <c r="H454" s="76"/>
      <c r="I454" s="76"/>
      <c r="J454" s="76"/>
      <c r="K454" s="76"/>
      <c r="L454" s="76"/>
      <c r="M454" s="347"/>
    </row>
    <row r="455" spans="2:13" ht="15.75">
      <c r="B455" s="75"/>
      <c r="C455" s="75"/>
      <c r="D455" s="75"/>
      <c r="E455" s="75"/>
      <c r="F455" s="75"/>
      <c r="G455" s="75"/>
      <c r="H455" s="75"/>
      <c r="I455" s="75"/>
      <c r="J455" s="75"/>
      <c r="K455" s="75"/>
      <c r="L455" s="75"/>
      <c r="M455" s="347"/>
    </row>
    <row r="456" spans="2:13" ht="15.75">
      <c r="B456" s="75"/>
      <c r="C456" s="75"/>
      <c r="D456" s="75"/>
      <c r="E456" s="75"/>
      <c r="F456" s="75"/>
      <c r="G456" s="75"/>
      <c r="H456" s="75"/>
      <c r="I456" s="75"/>
      <c r="J456" s="75"/>
      <c r="K456" s="75"/>
      <c r="L456" s="75"/>
      <c r="M456" s="347"/>
    </row>
    <row r="457" spans="2:13" ht="15.75">
      <c r="B457" s="75"/>
      <c r="C457" s="75"/>
      <c r="D457" s="75"/>
      <c r="E457" s="75"/>
      <c r="F457" s="75"/>
      <c r="G457" s="75"/>
      <c r="H457" s="75"/>
      <c r="I457" s="75"/>
      <c r="J457" s="75"/>
      <c r="K457" s="75"/>
      <c r="L457" s="75"/>
      <c r="M457" s="347"/>
    </row>
    <row r="458" spans="2:13" ht="15.75">
      <c r="B458" s="75"/>
      <c r="C458" s="75"/>
      <c r="D458" s="75"/>
      <c r="E458" s="75"/>
      <c r="F458" s="75"/>
      <c r="G458" s="75"/>
      <c r="H458" s="75"/>
      <c r="I458" s="75"/>
      <c r="J458" s="75"/>
      <c r="K458" s="75"/>
      <c r="L458" s="75"/>
      <c r="M458" s="347"/>
    </row>
    <row r="459" spans="2:13" ht="15.75">
      <c r="B459" s="347"/>
      <c r="C459" s="347"/>
      <c r="D459" s="347"/>
      <c r="E459" s="347"/>
      <c r="F459" s="347"/>
      <c r="G459" s="347"/>
      <c r="H459" s="347"/>
      <c r="I459" s="347"/>
      <c r="J459" s="347"/>
      <c r="K459" s="347"/>
      <c r="L459" s="347"/>
      <c r="M459" s="347"/>
    </row>
    <row r="460" spans="2:13" ht="15.75">
      <c r="B460" s="347"/>
      <c r="C460" s="347"/>
      <c r="D460" s="347"/>
      <c r="E460" s="347"/>
      <c r="F460" s="347"/>
      <c r="G460" s="347"/>
      <c r="H460" s="347"/>
      <c r="I460" s="347"/>
      <c r="J460" s="347"/>
      <c r="K460" s="347"/>
      <c r="L460" s="347"/>
      <c r="M460" s="347"/>
    </row>
    <row r="461" spans="2:13" ht="15.75">
      <c r="B461" s="347"/>
      <c r="C461" s="347"/>
      <c r="D461" s="347"/>
      <c r="E461" s="347"/>
      <c r="F461" s="347"/>
      <c r="G461" s="347"/>
      <c r="H461" s="347"/>
      <c r="I461" s="347"/>
      <c r="J461" s="347"/>
      <c r="K461" s="347"/>
      <c r="L461" s="347"/>
      <c r="M461" s="347"/>
    </row>
    <row r="462" spans="2:13" ht="15.75">
      <c r="B462" s="347"/>
      <c r="C462" s="347"/>
      <c r="D462" s="347"/>
      <c r="E462" s="347"/>
      <c r="F462" s="347"/>
      <c r="G462" s="347"/>
      <c r="H462" s="347"/>
      <c r="I462" s="347"/>
      <c r="J462" s="347"/>
      <c r="K462" s="347"/>
      <c r="L462" s="347"/>
      <c r="M462" s="347"/>
    </row>
    <row r="463" spans="2:13" ht="15.75">
      <c r="B463" s="347"/>
      <c r="C463" s="347"/>
      <c r="D463" s="347"/>
      <c r="E463" s="347"/>
      <c r="F463" s="347"/>
      <c r="G463" s="347"/>
      <c r="H463" s="347"/>
      <c r="I463" s="347"/>
      <c r="J463" s="347"/>
      <c r="K463" s="347"/>
      <c r="L463" s="347"/>
      <c r="M463" s="347"/>
    </row>
    <row r="464" spans="2:13" ht="15.75">
      <c r="B464" s="347"/>
      <c r="C464" s="347"/>
      <c r="D464" s="347"/>
      <c r="E464" s="347"/>
      <c r="F464" s="347"/>
      <c r="G464" s="347"/>
      <c r="H464" s="347"/>
      <c r="I464" s="347"/>
      <c r="J464" s="347"/>
      <c r="K464" s="347"/>
      <c r="L464" s="347"/>
      <c r="M464" s="347"/>
    </row>
    <row r="465" spans="2:13" ht="15.75">
      <c r="B465" s="347"/>
      <c r="C465" s="347"/>
      <c r="D465" s="347"/>
      <c r="E465" s="347"/>
      <c r="F465" s="347"/>
      <c r="G465" s="347"/>
      <c r="H465" s="347"/>
      <c r="I465" s="347"/>
      <c r="J465" s="347"/>
      <c r="K465" s="347"/>
      <c r="L465" s="347"/>
      <c r="M465" s="347"/>
    </row>
    <row r="466" spans="2:13" ht="15.75">
      <c r="B466" s="347"/>
      <c r="C466" s="347"/>
      <c r="D466" s="347"/>
      <c r="E466" s="347"/>
      <c r="F466" s="347"/>
      <c r="G466" s="347"/>
      <c r="H466" s="347"/>
      <c r="I466" s="347"/>
      <c r="J466" s="347"/>
      <c r="K466" s="347"/>
      <c r="L466" s="347"/>
      <c r="M466" s="347"/>
    </row>
    <row r="467" spans="2:13" ht="15.75">
      <c r="B467" s="347"/>
      <c r="C467" s="347"/>
      <c r="D467" s="347"/>
      <c r="E467" s="347"/>
      <c r="F467" s="347"/>
      <c r="G467" s="347"/>
      <c r="H467" s="347"/>
      <c r="I467" s="347"/>
      <c r="J467" s="347"/>
      <c r="K467" s="347"/>
      <c r="L467" s="347"/>
      <c r="M467" s="347"/>
    </row>
    <row r="468" spans="2:13" ht="15.75">
      <c r="B468" s="347"/>
      <c r="C468" s="347"/>
      <c r="D468" s="347"/>
      <c r="E468" s="347"/>
      <c r="F468" s="347"/>
      <c r="G468" s="347"/>
      <c r="H468" s="347"/>
      <c r="I468" s="347"/>
      <c r="J468" s="347"/>
      <c r="K468" s="347"/>
      <c r="L468" s="347"/>
      <c r="M468" s="347"/>
    </row>
    <row r="469" spans="2:13" ht="15.75">
      <c r="B469" s="347"/>
      <c r="C469" s="347"/>
      <c r="D469" s="347"/>
      <c r="E469" s="347"/>
      <c r="F469" s="347"/>
      <c r="G469" s="347"/>
      <c r="H469" s="347"/>
      <c r="I469" s="347"/>
      <c r="J469" s="347"/>
      <c r="K469" s="347"/>
      <c r="L469" s="347"/>
      <c r="M469" s="347"/>
    </row>
    <row r="470" spans="2:13" ht="15.75">
      <c r="B470" s="347"/>
      <c r="C470" s="347"/>
      <c r="D470" s="347"/>
      <c r="E470" s="347"/>
      <c r="F470" s="347"/>
      <c r="G470" s="347"/>
      <c r="H470" s="347"/>
      <c r="I470" s="347"/>
      <c r="J470" s="347"/>
      <c r="K470" s="347"/>
      <c r="L470" s="347"/>
      <c r="M470" s="347"/>
    </row>
    <row r="471" spans="2:13" ht="15.75">
      <c r="B471" s="347"/>
      <c r="C471" s="347"/>
      <c r="D471" s="347"/>
      <c r="E471" s="347"/>
      <c r="F471" s="347"/>
      <c r="G471" s="347"/>
      <c r="H471" s="347"/>
      <c r="I471" s="347"/>
      <c r="J471" s="347"/>
      <c r="K471" s="347"/>
      <c r="L471" s="347"/>
      <c r="M471" s="347"/>
    </row>
    <row r="472" spans="2:13" ht="15.75">
      <c r="B472" s="347"/>
      <c r="C472" s="347"/>
      <c r="D472" s="347"/>
      <c r="E472" s="347"/>
      <c r="F472" s="347"/>
      <c r="G472" s="347"/>
      <c r="H472" s="347"/>
      <c r="I472" s="347"/>
      <c r="J472" s="347"/>
      <c r="K472" s="347"/>
      <c r="L472" s="347"/>
      <c r="M472" s="347"/>
    </row>
    <row r="473" spans="2:13" ht="15.75">
      <c r="B473" s="347"/>
      <c r="C473" s="347"/>
      <c r="D473" s="347"/>
      <c r="E473" s="347"/>
      <c r="F473" s="347"/>
      <c r="G473" s="347"/>
      <c r="H473" s="347"/>
      <c r="I473" s="347"/>
      <c r="J473" s="347"/>
      <c r="K473" s="347"/>
      <c r="L473" s="347"/>
      <c r="M473" s="347"/>
    </row>
    <row r="474" spans="2:13" ht="15.75">
      <c r="B474" s="347"/>
      <c r="C474" s="347"/>
      <c r="D474" s="347"/>
      <c r="E474" s="347"/>
      <c r="F474" s="347"/>
      <c r="G474" s="347"/>
      <c r="H474" s="347"/>
      <c r="I474" s="347"/>
      <c r="J474" s="347"/>
      <c r="K474" s="347"/>
      <c r="L474" s="347"/>
      <c r="M474" s="347"/>
    </row>
    <row r="475" spans="2:13" ht="15.75">
      <c r="B475" s="347"/>
      <c r="C475" s="347"/>
      <c r="D475" s="347"/>
      <c r="E475" s="347"/>
      <c r="F475" s="347"/>
      <c r="G475" s="347"/>
      <c r="H475" s="347"/>
      <c r="I475" s="347"/>
      <c r="J475" s="347"/>
      <c r="K475" s="347"/>
      <c r="L475" s="347"/>
      <c r="M475" s="347"/>
    </row>
    <row r="476" spans="2:13" ht="15.75">
      <c r="B476" s="347"/>
      <c r="C476" s="347"/>
      <c r="D476" s="347"/>
      <c r="E476" s="347"/>
      <c r="F476" s="347"/>
      <c r="G476" s="347"/>
      <c r="H476" s="347"/>
      <c r="I476" s="347"/>
      <c r="J476" s="347"/>
      <c r="K476" s="347"/>
      <c r="L476" s="347"/>
      <c r="M476" s="347"/>
    </row>
    <row r="477" spans="2:13" ht="15.75">
      <c r="B477" s="347"/>
      <c r="C477" s="347"/>
      <c r="D477" s="347"/>
      <c r="E477" s="347"/>
      <c r="F477" s="347"/>
      <c r="G477" s="347"/>
      <c r="H477" s="347"/>
      <c r="I477" s="347"/>
      <c r="J477" s="347"/>
      <c r="K477" s="347"/>
      <c r="L477" s="347"/>
      <c r="M477" s="347"/>
    </row>
    <row r="478" spans="2:13" ht="15.75">
      <c r="B478" s="347"/>
      <c r="C478" s="347"/>
      <c r="D478" s="347"/>
      <c r="E478" s="347"/>
      <c r="F478" s="347"/>
      <c r="G478" s="347"/>
      <c r="H478" s="347"/>
      <c r="I478" s="347"/>
      <c r="J478" s="347"/>
      <c r="K478" s="347"/>
      <c r="L478" s="347"/>
      <c r="M478" s="347"/>
    </row>
    <row r="479" spans="2:13" ht="15.75">
      <c r="B479" s="347"/>
      <c r="C479" s="347"/>
      <c r="D479" s="347"/>
      <c r="E479" s="347"/>
      <c r="F479" s="347"/>
      <c r="G479" s="347"/>
      <c r="H479" s="347"/>
      <c r="I479" s="347"/>
      <c r="J479" s="347"/>
      <c r="K479" s="347"/>
      <c r="L479" s="347"/>
      <c r="M479" s="347"/>
    </row>
    <row r="480" spans="2:13" ht="15.75">
      <c r="B480" s="347"/>
      <c r="C480" s="347"/>
      <c r="D480" s="347"/>
      <c r="E480" s="347"/>
      <c r="F480" s="347"/>
      <c r="G480" s="347"/>
      <c r="H480" s="347"/>
      <c r="I480" s="347"/>
      <c r="J480" s="347"/>
      <c r="K480" s="347"/>
      <c r="L480" s="347"/>
      <c r="M480" s="347"/>
    </row>
    <row r="481" spans="2:13" ht="15.75">
      <c r="B481" s="347"/>
      <c r="C481" s="347"/>
      <c r="D481" s="347"/>
      <c r="E481" s="347"/>
      <c r="F481" s="347"/>
      <c r="G481" s="347"/>
      <c r="H481" s="347"/>
      <c r="I481" s="347"/>
      <c r="J481" s="347"/>
      <c r="K481" s="347"/>
      <c r="L481" s="347"/>
      <c r="M481" s="347"/>
    </row>
    <row r="482" spans="2:13" ht="15.75">
      <c r="B482" s="347"/>
      <c r="C482" s="347"/>
      <c r="D482" s="347"/>
      <c r="E482" s="347"/>
      <c r="F482" s="347"/>
      <c r="G482" s="347"/>
      <c r="H482" s="347"/>
      <c r="I482" s="347"/>
      <c r="J482" s="347"/>
      <c r="K482" s="347"/>
      <c r="L482" s="347"/>
      <c r="M482" s="347"/>
    </row>
    <row r="483" spans="2:13" ht="15.75">
      <c r="B483" s="347"/>
      <c r="C483" s="347"/>
      <c r="D483" s="347"/>
      <c r="E483" s="347"/>
      <c r="F483" s="347"/>
      <c r="G483" s="347"/>
      <c r="H483" s="347"/>
      <c r="I483" s="347"/>
      <c r="J483" s="347"/>
      <c r="K483" s="347"/>
      <c r="L483" s="347"/>
      <c r="M483" s="347"/>
    </row>
    <row r="484" spans="2:13" ht="15.75">
      <c r="B484" s="347"/>
      <c r="C484" s="347"/>
      <c r="D484" s="347"/>
      <c r="E484" s="347"/>
      <c r="F484" s="347"/>
      <c r="G484" s="347"/>
      <c r="H484" s="347"/>
      <c r="I484" s="347"/>
      <c r="J484" s="347"/>
      <c r="K484" s="347"/>
      <c r="L484" s="347"/>
      <c r="M484" s="347"/>
    </row>
    <row r="485" spans="2:13" ht="15.75">
      <c r="B485" s="347"/>
      <c r="C485" s="347"/>
      <c r="D485" s="347"/>
      <c r="E485" s="347"/>
      <c r="F485" s="347"/>
      <c r="G485" s="347"/>
      <c r="H485" s="347"/>
      <c r="I485" s="347"/>
      <c r="J485" s="347"/>
      <c r="K485" s="347"/>
      <c r="L485" s="347"/>
      <c r="M485" s="347"/>
    </row>
    <row r="486" spans="2:13" ht="15.75">
      <c r="B486" s="347"/>
      <c r="C486" s="347"/>
      <c r="D486" s="347"/>
      <c r="E486" s="347"/>
      <c r="F486" s="347"/>
      <c r="G486" s="347"/>
      <c r="H486" s="347"/>
      <c r="I486" s="347"/>
      <c r="J486" s="347"/>
      <c r="K486" s="347"/>
      <c r="L486" s="347"/>
      <c r="M486" s="347"/>
    </row>
    <row r="487" spans="2:13" ht="15.75">
      <c r="B487" s="347"/>
      <c r="C487" s="347"/>
      <c r="D487" s="347"/>
      <c r="E487" s="347"/>
      <c r="F487" s="347"/>
      <c r="G487" s="347"/>
      <c r="H487" s="347"/>
      <c r="I487" s="347"/>
      <c r="J487" s="347"/>
      <c r="K487" s="347"/>
      <c r="L487" s="347"/>
      <c r="M487" s="347"/>
    </row>
    <row r="488" spans="2:13" ht="15.75">
      <c r="B488" s="347"/>
      <c r="C488" s="347"/>
      <c r="D488" s="347"/>
      <c r="E488" s="347"/>
      <c r="F488" s="347"/>
      <c r="G488" s="347"/>
      <c r="H488" s="347"/>
      <c r="I488" s="347"/>
      <c r="J488" s="347"/>
      <c r="K488" s="347"/>
      <c r="L488" s="347"/>
      <c r="M488" s="347"/>
    </row>
    <row r="489" spans="2:13" ht="15.75">
      <c r="B489" s="347"/>
      <c r="C489" s="347"/>
      <c r="D489" s="347"/>
      <c r="E489" s="347"/>
      <c r="F489" s="347"/>
      <c r="G489" s="347"/>
      <c r="H489" s="347"/>
      <c r="I489" s="347"/>
      <c r="J489" s="347"/>
      <c r="K489" s="347"/>
      <c r="L489" s="347"/>
      <c r="M489" s="347"/>
    </row>
    <row r="490" spans="2:13" ht="15.75">
      <c r="B490" s="347"/>
      <c r="C490" s="347"/>
      <c r="D490" s="347"/>
      <c r="E490" s="347"/>
      <c r="F490" s="347"/>
      <c r="G490" s="347"/>
      <c r="H490" s="347"/>
      <c r="I490" s="347"/>
      <c r="J490" s="347"/>
      <c r="K490" s="347"/>
      <c r="L490" s="347"/>
      <c r="M490" s="347"/>
    </row>
    <row r="491" spans="2:13" ht="15.75">
      <c r="B491" s="347"/>
      <c r="C491" s="347"/>
      <c r="D491" s="347"/>
      <c r="E491" s="347"/>
      <c r="F491" s="347"/>
      <c r="G491" s="347"/>
      <c r="H491" s="347"/>
      <c r="I491" s="347"/>
      <c r="J491" s="347"/>
      <c r="K491" s="347"/>
      <c r="L491" s="347"/>
      <c r="M491" s="347"/>
    </row>
    <row r="492" spans="2:13" ht="15.75">
      <c r="B492" s="347"/>
      <c r="C492" s="347"/>
      <c r="D492" s="347"/>
      <c r="E492" s="347"/>
      <c r="F492" s="347"/>
      <c r="G492" s="347"/>
      <c r="H492" s="347"/>
      <c r="I492" s="347"/>
      <c r="J492" s="347"/>
      <c r="K492" s="347"/>
      <c r="L492" s="347"/>
      <c r="M492" s="347"/>
    </row>
    <row r="493" spans="2:13" ht="15.75">
      <c r="B493" s="347"/>
      <c r="C493" s="347"/>
      <c r="D493" s="347"/>
      <c r="E493" s="347"/>
      <c r="F493" s="347"/>
      <c r="G493" s="347"/>
      <c r="H493" s="347"/>
      <c r="I493" s="347"/>
      <c r="J493" s="347"/>
      <c r="K493" s="347"/>
      <c r="L493" s="347"/>
      <c r="M493" s="347"/>
    </row>
    <row r="494" spans="2:13" ht="15.75">
      <c r="B494" s="347"/>
      <c r="C494" s="347"/>
      <c r="D494" s="347"/>
      <c r="E494" s="347"/>
      <c r="F494" s="347"/>
      <c r="G494" s="347"/>
      <c r="H494" s="347"/>
      <c r="I494" s="347"/>
      <c r="J494" s="347"/>
      <c r="K494" s="347"/>
      <c r="L494" s="347"/>
      <c r="M494" s="347"/>
    </row>
    <row r="495" spans="2:13" ht="15.75">
      <c r="B495" s="347"/>
      <c r="C495" s="347"/>
      <c r="D495" s="347"/>
      <c r="E495" s="347"/>
      <c r="F495" s="347"/>
      <c r="G495" s="347"/>
      <c r="H495" s="347"/>
      <c r="I495" s="347"/>
      <c r="J495" s="347"/>
      <c r="K495" s="347"/>
      <c r="L495" s="347"/>
      <c r="M495" s="347"/>
    </row>
    <row r="496" spans="2:13" ht="15.75">
      <c r="B496" s="347"/>
      <c r="C496" s="347"/>
      <c r="D496" s="347"/>
      <c r="E496" s="347"/>
      <c r="F496" s="347"/>
      <c r="G496" s="347"/>
      <c r="H496" s="347"/>
      <c r="I496" s="347"/>
      <c r="J496" s="347"/>
      <c r="K496" s="347"/>
      <c r="L496" s="347"/>
      <c r="M496" s="347"/>
    </row>
    <row r="497" spans="2:13" ht="15.75">
      <c r="B497" s="347"/>
      <c r="C497" s="347"/>
      <c r="D497" s="347"/>
      <c r="E497" s="347"/>
      <c r="F497" s="347"/>
      <c r="G497" s="347"/>
      <c r="H497" s="347"/>
      <c r="I497" s="347"/>
      <c r="J497" s="347"/>
      <c r="K497" s="347"/>
      <c r="L497" s="347"/>
      <c r="M497" s="347"/>
    </row>
    <row r="498" spans="2:13" ht="15.75">
      <c r="B498" s="347"/>
      <c r="C498" s="347"/>
      <c r="D498" s="347"/>
      <c r="E498" s="347"/>
      <c r="F498" s="347"/>
      <c r="G498" s="347"/>
      <c r="H498" s="347"/>
      <c r="I498" s="347"/>
      <c r="J498" s="347"/>
      <c r="K498" s="347"/>
      <c r="L498" s="347"/>
      <c r="M498" s="347"/>
    </row>
    <row r="499" spans="2:13" ht="15.75">
      <c r="B499" s="347"/>
      <c r="C499" s="347"/>
      <c r="D499" s="347"/>
      <c r="E499" s="347"/>
      <c r="F499" s="347"/>
      <c r="G499" s="347"/>
      <c r="H499" s="347"/>
      <c r="I499" s="347"/>
      <c r="J499" s="347"/>
      <c r="K499" s="347"/>
      <c r="L499" s="347"/>
      <c r="M499" s="347"/>
    </row>
    <row r="500" spans="2:13" ht="15.75">
      <c r="B500" s="347"/>
      <c r="C500" s="347"/>
      <c r="D500" s="347"/>
      <c r="E500" s="347"/>
      <c r="F500" s="347"/>
      <c r="G500" s="347"/>
      <c r="H500" s="347"/>
      <c r="I500" s="347"/>
      <c r="J500" s="347"/>
      <c r="K500" s="347"/>
      <c r="L500" s="347"/>
      <c r="M500" s="347"/>
    </row>
    <row r="501" spans="2:13" ht="15.75">
      <c r="B501" s="347"/>
      <c r="C501" s="347"/>
      <c r="D501" s="347"/>
      <c r="E501" s="347"/>
      <c r="F501" s="347"/>
      <c r="G501" s="347"/>
      <c r="H501" s="347"/>
      <c r="I501" s="347"/>
      <c r="J501" s="347"/>
      <c r="K501" s="347"/>
      <c r="L501" s="347"/>
      <c r="M501" s="347"/>
    </row>
    <row r="502" spans="2:13" ht="15.75">
      <c r="B502" s="347"/>
      <c r="C502" s="347"/>
      <c r="D502" s="347"/>
      <c r="E502" s="347"/>
      <c r="F502" s="347"/>
      <c r="G502" s="347"/>
      <c r="H502" s="347"/>
      <c r="I502" s="347"/>
      <c r="J502" s="347"/>
      <c r="K502" s="347"/>
      <c r="L502" s="347"/>
      <c r="M502" s="347"/>
    </row>
    <row r="503" spans="2:13" ht="15.75">
      <c r="B503" s="347"/>
      <c r="C503" s="347"/>
      <c r="D503" s="347"/>
      <c r="E503" s="347"/>
      <c r="F503" s="347"/>
      <c r="G503" s="347"/>
      <c r="H503" s="347"/>
      <c r="I503" s="347"/>
      <c r="J503" s="347"/>
      <c r="K503" s="347"/>
      <c r="L503" s="347"/>
      <c r="M503" s="347"/>
    </row>
    <row r="504" spans="2:13" ht="15.75">
      <c r="B504" s="347"/>
      <c r="C504" s="347"/>
      <c r="D504" s="347"/>
      <c r="E504" s="347"/>
      <c r="F504" s="347"/>
      <c r="G504" s="347"/>
      <c r="H504" s="347"/>
      <c r="I504" s="347"/>
      <c r="J504" s="347"/>
      <c r="K504" s="347"/>
      <c r="L504" s="347"/>
      <c r="M504" s="347"/>
    </row>
    <row r="505" spans="2:13" ht="15.75">
      <c r="B505" s="347"/>
      <c r="C505" s="347"/>
      <c r="D505" s="347"/>
      <c r="E505" s="347"/>
      <c r="F505" s="347"/>
      <c r="G505" s="347"/>
      <c r="H505" s="347"/>
      <c r="I505" s="347"/>
      <c r="J505" s="347"/>
      <c r="K505" s="347"/>
      <c r="L505" s="347"/>
      <c r="M505" s="347"/>
    </row>
    <row r="506" spans="2:13" ht="15.75">
      <c r="B506" s="347"/>
      <c r="C506" s="347"/>
      <c r="D506" s="347"/>
      <c r="E506" s="347"/>
      <c r="F506" s="347"/>
      <c r="G506" s="347"/>
      <c r="H506" s="347"/>
      <c r="I506" s="347"/>
      <c r="J506" s="347"/>
      <c r="K506" s="347"/>
      <c r="L506" s="347"/>
      <c r="M506" s="347"/>
    </row>
    <row r="507" spans="2:13" ht="15.75">
      <c r="B507" s="347"/>
      <c r="C507" s="347"/>
      <c r="D507" s="347"/>
      <c r="E507" s="347"/>
      <c r="F507" s="347"/>
      <c r="G507" s="347"/>
      <c r="H507" s="347"/>
      <c r="I507" s="347"/>
      <c r="J507" s="347"/>
      <c r="K507" s="347"/>
      <c r="L507" s="347"/>
      <c r="M507" s="347"/>
    </row>
    <row r="508" spans="2:13" ht="15.75">
      <c r="B508" s="347"/>
      <c r="C508" s="347"/>
      <c r="D508" s="347"/>
      <c r="E508" s="347"/>
      <c r="F508" s="347"/>
      <c r="G508" s="347"/>
      <c r="H508" s="347"/>
      <c r="I508" s="347"/>
      <c r="J508" s="347"/>
      <c r="K508" s="347"/>
      <c r="L508" s="347"/>
      <c r="M508" s="347"/>
    </row>
    <row r="509" spans="2:13" ht="14.45" customHeight="1">
      <c r="B509" s="347"/>
      <c r="C509" s="347"/>
      <c r="D509" s="347"/>
      <c r="E509" s="347"/>
      <c r="F509" s="347"/>
      <c r="G509" s="347"/>
      <c r="H509" s="347"/>
      <c r="I509" s="347"/>
      <c r="J509" s="347"/>
      <c r="K509" s="347"/>
      <c r="L509" s="347"/>
      <c r="M509" s="347"/>
    </row>
    <row r="510" spans="2:13" ht="15.75">
      <c r="B510" s="347"/>
      <c r="C510" s="347"/>
      <c r="D510" s="347"/>
      <c r="E510" s="347"/>
      <c r="F510" s="347"/>
      <c r="G510" s="347"/>
      <c r="H510" s="347"/>
      <c r="I510" s="347"/>
      <c r="J510" s="347"/>
      <c r="K510" s="347"/>
      <c r="L510" s="347"/>
      <c r="M510" s="347"/>
    </row>
    <row r="511" spans="2:13" ht="15.75">
      <c r="B511" s="347"/>
      <c r="C511" s="347"/>
      <c r="D511" s="347"/>
      <c r="E511" s="347"/>
      <c r="F511" s="347"/>
      <c r="G511" s="347"/>
      <c r="H511" s="347"/>
      <c r="I511" s="347"/>
      <c r="J511" s="347"/>
      <c r="K511" s="347"/>
      <c r="L511" s="347"/>
      <c r="M511" s="347"/>
    </row>
    <row r="512" spans="2:13" ht="15.75">
      <c r="B512" s="347"/>
      <c r="C512" s="347"/>
      <c r="D512" s="347"/>
      <c r="E512" s="347"/>
      <c r="F512" s="347"/>
      <c r="G512" s="347"/>
      <c r="H512" s="347"/>
      <c r="I512" s="347"/>
      <c r="J512" s="347"/>
      <c r="K512" s="347"/>
      <c r="L512" s="347"/>
      <c r="M512" s="347"/>
    </row>
    <row r="513" spans="2:13" ht="15.75">
      <c r="B513" s="347"/>
      <c r="C513" s="347"/>
      <c r="D513" s="347"/>
      <c r="E513" s="347"/>
      <c r="F513" s="347"/>
      <c r="G513" s="347"/>
      <c r="H513" s="347"/>
      <c r="I513" s="347"/>
      <c r="J513" s="347"/>
      <c r="K513" s="347"/>
      <c r="L513" s="347"/>
      <c r="M513" s="347"/>
    </row>
    <row r="514" spans="2:13" ht="15.75">
      <c r="B514" s="347"/>
      <c r="C514" s="347"/>
      <c r="D514" s="347"/>
      <c r="E514" s="347"/>
      <c r="F514" s="347"/>
      <c r="G514" s="347"/>
      <c r="H514" s="347"/>
      <c r="I514" s="347"/>
      <c r="J514" s="347"/>
      <c r="K514" s="347"/>
      <c r="L514" s="347"/>
      <c r="M514" s="347"/>
    </row>
    <row r="515" spans="2:13" ht="15.75">
      <c r="B515" s="347"/>
      <c r="C515" s="347"/>
      <c r="D515" s="347"/>
      <c r="E515" s="347"/>
      <c r="F515" s="347"/>
      <c r="G515" s="347"/>
      <c r="H515" s="347"/>
      <c r="I515" s="347"/>
      <c r="J515" s="347"/>
      <c r="K515" s="347"/>
      <c r="L515" s="347"/>
      <c r="M515" s="347"/>
    </row>
    <row r="516" spans="2:13" ht="15.75">
      <c r="B516" s="347"/>
      <c r="C516" s="347"/>
      <c r="D516" s="347"/>
      <c r="E516" s="347"/>
      <c r="F516" s="347"/>
      <c r="G516" s="347"/>
      <c r="H516" s="347"/>
      <c r="I516" s="347"/>
      <c r="J516" s="347"/>
      <c r="K516" s="347"/>
      <c r="L516" s="347"/>
      <c r="M516" s="347"/>
    </row>
    <row r="517" spans="2:13" ht="15.75">
      <c r="B517" s="347"/>
      <c r="C517" s="347"/>
      <c r="D517" s="347"/>
      <c r="E517" s="347"/>
      <c r="F517" s="347"/>
      <c r="G517" s="347"/>
      <c r="H517" s="347"/>
      <c r="I517" s="347"/>
      <c r="J517" s="347"/>
      <c r="K517" s="347"/>
      <c r="L517" s="347"/>
      <c r="M517" s="347"/>
    </row>
    <row r="518" spans="2:13" ht="15.75">
      <c r="B518" s="347"/>
      <c r="C518" s="347"/>
      <c r="D518" s="347"/>
      <c r="E518" s="347"/>
      <c r="F518" s="347"/>
      <c r="G518" s="347"/>
      <c r="H518" s="347"/>
      <c r="I518" s="347"/>
      <c r="J518" s="347"/>
      <c r="K518" s="347"/>
      <c r="L518" s="347"/>
      <c r="M518" s="347"/>
    </row>
    <row r="519" spans="2:13" ht="21" customHeight="1">
      <c r="B519" s="347"/>
      <c r="C519" s="371" t="s">
        <v>12</v>
      </c>
      <c r="D519" s="366"/>
      <c r="E519" s="366"/>
      <c r="F519" s="366"/>
      <c r="G519" s="366"/>
      <c r="H519" s="366"/>
      <c r="I519" s="366"/>
      <c r="J519" s="366"/>
      <c r="K519" s="366"/>
      <c r="L519" s="366"/>
      <c r="M519" s="347"/>
    </row>
    <row r="520" spans="2:13" ht="16.5" thickBot="1">
      <c r="B520" s="347"/>
      <c r="C520" s="374"/>
      <c r="D520" s="373"/>
      <c r="E520" s="375"/>
      <c r="F520" s="375"/>
      <c r="G520" s="375"/>
      <c r="H520" s="375"/>
      <c r="I520" s="375"/>
      <c r="J520" s="375"/>
      <c r="K520" s="375"/>
      <c r="L520" s="375"/>
      <c r="M520" s="347"/>
    </row>
    <row r="521" spans="2:13" ht="15.75">
      <c r="B521" s="347"/>
      <c r="C521" s="527" t="s">
        <v>151</v>
      </c>
      <c r="D521" s="530" t="s">
        <v>13</v>
      </c>
      <c r="E521" s="533" t="s">
        <v>14</v>
      </c>
      <c r="F521" s="530" t="s">
        <v>15</v>
      </c>
      <c r="G521" s="536" t="s">
        <v>152</v>
      </c>
      <c r="H521" s="537"/>
      <c r="I521" s="540" t="s">
        <v>153</v>
      </c>
      <c r="J521" s="541"/>
      <c r="K521" s="540" t="s">
        <v>154</v>
      </c>
      <c r="L521" s="541"/>
      <c r="M521" s="347"/>
    </row>
    <row r="522" spans="2:13" ht="16.5" thickBot="1">
      <c r="B522" s="347"/>
      <c r="C522" s="528"/>
      <c r="D522" s="531"/>
      <c r="E522" s="534"/>
      <c r="F522" s="531"/>
      <c r="G522" s="538"/>
      <c r="H522" s="539"/>
      <c r="I522" s="542"/>
      <c r="J522" s="543"/>
      <c r="K522" s="542"/>
      <c r="L522" s="543"/>
      <c r="M522" s="347"/>
    </row>
    <row r="523" spans="2:13" ht="15.75">
      <c r="B523" s="347"/>
      <c r="C523" s="528"/>
      <c r="D523" s="531"/>
      <c r="E523" s="534"/>
      <c r="F523" s="531"/>
      <c r="G523" s="530" t="s">
        <v>16</v>
      </c>
      <c r="H523" s="544" t="s">
        <v>155</v>
      </c>
      <c r="I523" s="530" t="s">
        <v>16</v>
      </c>
      <c r="J523" s="544" t="s">
        <v>155</v>
      </c>
      <c r="K523" s="530" t="s">
        <v>16</v>
      </c>
      <c r="L523" s="544" t="s">
        <v>155</v>
      </c>
      <c r="M523" s="347"/>
    </row>
    <row r="524" spans="2:13" ht="15.75">
      <c r="B524" s="347"/>
      <c r="C524" s="528"/>
      <c r="D524" s="531"/>
      <c r="E524" s="534"/>
      <c r="F524" s="531"/>
      <c r="G524" s="531"/>
      <c r="H524" s="531"/>
      <c r="I524" s="531"/>
      <c r="J524" s="531"/>
      <c r="K524" s="531"/>
      <c r="L524" s="531"/>
      <c r="M524" s="347"/>
    </row>
    <row r="525" spans="2:13" ht="16.5" thickBot="1">
      <c r="B525" s="347"/>
      <c r="C525" s="529"/>
      <c r="D525" s="532"/>
      <c r="E525" s="535"/>
      <c r="F525" s="532"/>
      <c r="G525" s="532"/>
      <c r="H525" s="532"/>
      <c r="I525" s="532"/>
      <c r="J525" s="532"/>
      <c r="K525" s="532"/>
      <c r="L525" s="532"/>
      <c r="M525" s="347"/>
    </row>
    <row r="526" spans="2:13" ht="16.5" thickBot="1">
      <c r="B526" s="347"/>
      <c r="C526" s="376">
        <v>1</v>
      </c>
      <c r="D526" s="377">
        <v>2</v>
      </c>
      <c r="E526" s="377">
        <v>3</v>
      </c>
      <c r="F526" s="377">
        <v>4</v>
      </c>
      <c r="G526" s="377">
        <v>5</v>
      </c>
      <c r="H526" s="377">
        <f>F526*G526</f>
        <v>20</v>
      </c>
      <c r="I526" s="377">
        <v>7</v>
      </c>
      <c r="J526" s="377">
        <v>8</v>
      </c>
      <c r="K526" s="377">
        <v>9</v>
      </c>
      <c r="L526" s="377">
        <v>10</v>
      </c>
      <c r="M526" s="347"/>
    </row>
    <row r="527" spans="2:13" ht="165.75" thickBot="1">
      <c r="B527" s="347"/>
      <c r="C527" s="378"/>
      <c r="D527" s="379" t="s">
        <v>17</v>
      </c>
      <c r="E527" s="108"/>
      <c r="F527" s="76"/>
      <c r="G527" s="75"/>
      <c r="H527" s="75"/>
      <c r="I527" s="75"/>
      <c r="J527" s="75"/>
      <c r="K527" s="75"/>
      <c r="L527" s="75"/>
      <c r="M527" s="347"/>
    </row>
    <row r="528" spans="2:13" ht="120.75" thickBot="1">
      <c r="B528" s="347"/>
      <c r="C528" s="378">
        <v>1</v>
      </c>
      <c r="D528" s="380" t="s">
        <v>18</v>
      </c>
      <c r="E528" s="76" t="s">
        <v>94</v>
      </c>
      <c r="F528" s="75">
        <v>240</v>
      </c>
      <c r="G528" s="75">
        <v>10</v>
      </c>
      <c r="H528" s="75">
        <f>F528*G528</f>
        <v>2400</v>
      </c>
      <c r="I528" s="75">
        <v>3</v>
      </c>
      <c r="J528" s="75">
        <f>F528*I528</f>
        <v>720</v>
      </c>
      <c r="K528" s="75">
        <v>8</v>
      </c>
      <c r="L528" s="381">
        <f>F528*K528</f>
        <v>1920</v>
      </c>
      <c r="M528" s="347"/>
    </row>
    <row r="529" spans="2:13" ht="165">
      <c r="B529" s="347"/>
      <c r="C529" s="378"/>
      <c r="D529" s="379" t="s">
        <v>19</v>
      </c>
      <c r="E529" s="382"/>
      <c r="F529" s="382"/>
      <c r="G529" s="382"/>
      <c r="H529" s="382"/>
      <c r="I529" s="382"/>
      <c r="J529" s="382"/>
      <c r="K529" s="382"/>
      <c r="L529" s="382"/>
      <c r="M529" s="347"/>
    </row>
    <row r="530" spans="2:13" ht="105">
      <c r="B530" s="347"/>
      <c r="C530" s="76">
        <v>1</v>
      </c>
      <c r="D530" s="108" t="s">
        <v>20</v>
      </c>
      <c r="E530" s="76" t="s">
        <v>40</v>
      </c>
      <c r="F530" s="76">
        <v>2.5</v>
      </c>
      <c r="G530" s="76">
        <v>0</v>
      </c>
      <c r="H530" s="76">
        <v>0</v>
      </c>
      <c r="I530" s="76">
        <v>20</v>
      </c>
      <c r="J530" s="76">
        <f t="shared" ref="J530:J535" si="67">F530*I530</f>
        <v>50</v>
      </c>
      <c r="K530" s="76">
        <v>0</v>
      </c>
      <c r="L530" s="76">
        <v>0</v>
      </c>
      <c r="M530" s="347"/>
    </row>
    <row r="531" spans="2:13" ht="15.75">
      <c r="B531" s="347"/>
      <c r="C531" s="76">
        <v>2</v>
      </c>
      <c r="D531" s="75" t="s">
        <v>21</v>
      </c>
      <c r="E531" s="76" t="s">
        <v>40</v>
      </c>
      <c r="F531" s="76">
        <v>6.4</v>
      </c>
      <c r="G531" s="76">
        <v>108</v>
      </c>
      <c r="H531" s="76">
        <f t="shared" ref="H531:H539" si="68">F531*G531</f>
        <v>691.2</v>
      </c>
      <c r="I531" s="76">
        <v>20</v>
      </c>
      <c r="J531" s="76">
        <f t="shared" si="67"/>
        <v>128</v>
      </c>
      <c r="K531" s="76">
        <v>20</v>
      </c>
      <c r="L531" s="76">
        <f t="shared" ref="L531:L539" si="69">F531*K531</f>
        <v>128</v>
      </c>
      <c r="M531" s="347"/>
    </row>
    <row r="532" spans="2:13" ht="195">
      <c r="B532" s="347"/>
      <c r="C532" s="76">
        <v>3</v>
      </c>
      <c r="D532" s="108" t="s">
        <v>22</v>
      </c>
      <c r="E532" s="76" t="s">
        <v>23</v>
      </c>
      <c r="F532" s="76">
        <v>48</v>
      </c>
      <c r="G532" s="76">
        <v>5</v>
      </c>
      <c r="H532" s="76">
        <f t="shared" si="68"/>
        <v>240</v>
      </c>
      <c r="I532" s="76">
        <v>0.5</v>
      </c>
      <c r="J532" s="76">
        <f t="shared" si="67"/>
        <v>24</v>
      </c>
      <c r="K532" s="76">
        <v>0.2</v>
      </c>
      <c r="L532" s="76">
        <f t="shared" si="69"/>
        <v>9.6000000000000014</v>
      </c>
      <c r="M532" s="347"/>
    </row>
    <row r="533" spans="2:13" ht="270">
      <c r="B533" s="347"/>
      <c r="C533" s="76">
        <v>4</v>
      </c>
      <c r="D533" s="108" t="s">
        <v>181</v>
      </c>
      <c r="E533" s="76" t="s">
        <v>94</v>
      </c>
      <c r="F533" s="76">
        <v>72</v>
      </c>
      <c r="G533" s="76">
        <v>2.7</v>
      </c>
      <c r="H533" s="76">
        <f t="shared" si="68"/>
        <v>194.4</v>
      </c>
      <c r="I533" s="76">
        <v>0.3</v>
      </c>
      <c r="J533" s="76">
        <f t="shared" si="67"/>
        <v>21.599999999999998</v>
      </c>
      <c r="K533" s="76">
        <v>0.2</v>
      </c>
      <c r="L533" s="76">
        <f t="shared" si="69"/>
        <v>14.4</v>
      </c>
      <c r="M533" s="347"/>
    </row>
    <row r="534" spans="2:13" ht="150">
      <c r="B534" s="347"/>
      <c r="C534" s="76">
        <v>5</v>
      </c>
      <c r="D534" s="108" t="s">
        <v>24</v>
      </c>
      <c r="E534" s="76" t="s">
        <v>94</v>
      </c>
      <c r="F534" s="76">
        <v>0.84</v>
      </c>
      <c r="G534" s="76">
        <v>110</v>
      </c>
      <c r="H534" s="76">
        <f t="shared" si="68"/>
        <v>92.399999999999991</v>
      </c>
      <c r="I534" s="76">
        <v>10</v>
      </c>
      <c r="J534" s="76">
        <f t="shared" si="67"/>
        <v>8.4</v>
      </c>
      <c r="K534" s="76">
        <v>10</v>
      </c>
      <c r="L534" s="76">
        <f t="shared" si="69"/>
        <v>8.4</v>
      </c>
      <c r="M534" s="347"/>
    </row>
    <row r="535" spans="2:13" ht="165">
      <c r="B535" s="347"/>
      <c r="C535" s="76">
        <v>6</v>
      </c>
      <c r="D535" s="108" t="s">
        <v>25</v>
      </c>
      <c r="E535" s="76" t="s">
        <v>94</v>
      </c>
      <c r="F535" s="76">
        <v>12</v>
      </c>
      <c r="G535" s="76">
        <v>4</v>
      </c>
      <c r="H535" s="76">
        <f t="shared" si="68"/>
        <v>48</v>
      </c>
      <c r="I535" s="76">
        <v>4</v>
      </c>
      <c r="J535" s="76">
        <f t="shared" si="67"/>
        <v>48</v>
      </c>
      <c r="K535" s="76">
        <v>0.2</v>
      </c>
      <c r="L535" s="76">
        <f t="shared" si="69"/>
        <v>2.4000000000000004</v>
      </c>
      <c r="M535" s="347"/>
    </row>
    <row r="536" spans="2:13" ht="135">
      <c r="B536" s="347"/>
      <c r="C536" s="76">
        <v>7</v>
      </c>
      <c r="D536" s="108" t="s">
        <v>182</v>
      </c>
      <c r="E536" s="76" t="s">
        <v>94</v>
      </c>
      <c r="F536" s="76">
        <v>5</v>
      </c>
      <c r="G536" s="76">
        <v>14</v>
      </c>
      <c r="H536" s="76">
        <f t="shared" si="68"/>
        <v>70</v>
      </c>
      <c r="I536" s="76">
        <v>3</v>
      </c>
      <c r="J536" s="76">
        <f>F536*I536</f>
        <v>15</v>
      </c>
      <c r="K536" s="76">
        <v>2</v>
      </c>
      <c r="L536" s="76">
        <f t="shared" si="69"/>
        <v>10</v>
      </c>
      <c r="M536" s="347"/>
    </row>
    <row r="537" spans="2:13" ht="150">
      <c r="B537" s="347"/>
      <c r="C537" s="76">
        <v>8</v>
      </c>
      <c r="D537" s="108" t="s">
        <v>26</v>
      </c>
      <c r="E537" s="76" t="s">
        <v>94</v>
      </c>
      <c r="F537" s="76">
        <v>144</v>
      </c>
      <c r="G537" s="76">
        <v>2</v>
      </c>
      <c r="H537" s="76">
        <f t="shared" si="68"/>
        <v>288</v>
      </c>
      <c r="I537" s="76">
        <v>2</v>
      </c>
      <c r="J537" s="76">
        <f>F537*I537</f>
        <v>288</v>
      </c>
      <c r="K537" s="76">
        <v>0.2</v>
      </c>
      <c r="L537" s="76">
        <f t="shared" si="69"/>
        <v>28.8</v>
      </c>
      <c r="M537" s="347"/>
    </row>
    <row r="538" spans="2:13" ht="210">
      <c r="B538" s="347"/>
      <c r="C538" s="76">
        <v>9</v>
      </c>
      <c r="D538" s="108" t="s">
        <v>27</v>
      </c>
      <c r="E538" s="76" t="s">
        <v>40</v>
      </c>
      <c r="F538" s="76">
        <v>1.2</v>
      </c>
      <c r="G538" s="76">
        <v>108</v>
      </c>
      <c r="H538" s="76">
        <f t="shared" si="68"/>
        <v>129.6</v>
      </c>
      <c r="I538" s="76">
        <v>20</v>
      </c>
      <c r="J538" s="76">
        <f>F538*I538</f>
        <v>24</v>
      </c>
      <c r="K538" s="76">
        <v>20</v>
      </c>
      <c r="L538" s="76">
        <f t="shared" si="69"/>
        <v>24</v>
      </c>
      <c r="M538" s="347"/>
    </row>
    <row r="539" spans="2:13" ht="90">
      <c r="B539" s="347"/>
      <c r="C539" s="76">
        <v>10</v>
      </c>
      <c r="D539" s="108" t="s">
        <v>28</v>
      </c>
      <c r="E539" s="76" t="s">
        <v>40</v>
      </c>
      <c r="F539" s="76">
        <v>4</v>
      </c>
      <c r="G539" s="76">
        <v>9.5</v>
      </c>
      <c r="H539" s="76">
        <f t="shared" si="68"/>
        <v>38</v>
      </c>
      <c r="I539" s="76">
        <v>5</v>
      </c>
      <c r="J539" s="76">
        <f>F539*I539</f>
        <v>20</v>
      </c>
      <c r="K539" s="76">
        <v>7</v>
      </c>
      <c r="L539" s="76">
        <f t="shared" si="69"/>
        <v>28</v>
      </c>
      <c r="M539" s="347"/>
    </row>
    <row r="540" spans="2:13" ht="16.5" thickBot="1">
      <c r="B540" s="347"/>
      <c r="C540" s="383"/>
      <c r="D540" s="384"/>
      <c r="E540" s="383"/>
      <c r="F540" s="383"/>
      <c r="G540" s="383"/>
      <c r="H540" s="383"/>
      <c r="I540" s="383"/>
      <c r="J540" s="383"/>
      <c r="K540" s="383"/>
      <c r="L540" s="385"/>
      <c r="M540" s="347"/>
    </row>
    <row r="541" spans="2:13" ht="195">
      <c r="B541" s="347"/>
      <c r="C541" s="386"/>
      <c r="D541" s="387" t="s">
        <v>29</v>
      </c>
      <c r="E541" s="388"/>
      <c r="F541" s="388"/>
      <c r="G541" s="388"/>
      <c r="H541" s="388"/>
      <c r="I541" s="388"/>
      <c r="J541" s="388"/>
      <c r="K541" s="388"/>
      <c r="L541" s="388"/>
      <c r="M541" s="347"/>
    </row>
    <row r="542" spans="2:13" ht="135">
      <c r="B542" s="347"/>
      <c r="C542" s="76">
        <v>1</v>
      </c>
      <c r="D542" s="108" t="s">
        <v>30</v>
      </c>
      <c r="E542" s="76" t="s">
        <v>31</v>
      </c>
      <c r="F542" s="76">
        <v>33.1</v>
      </c>
      <c r="G542" s="76">
        <v>0</v>
      </c>
      <c r="H542" s="76">
        <v>0</v>
      </c>
      <c r="I542" s="76">
        <v>6</v>
      </c>
      <c r="J542" s="76">
        <f>F542*I542</f>
        <v>198.60000000000002</v>
      </c>
      <c r="K542" s="76">
        <v>38</v>
      </c>
      <c r="L542" s="76">
        <f>F542*K542</f>
        <v>1257.8</v>
      </c>
      <c r="M542" s="347"/>
    </row>
    <row r="543" spans="2:13" ht="120">
      <c r="B543" s="347"/>
      <c r="C543" s="76">
        <v>2</v>
      </c>
      <c r="D543" s="108" t="s">
        <v>32</v>
      </c>
      <c r="E543" s="76" t="s">
        <v>40</v>
      </c>
      <c r="F543" s="76">
        <v>0.4</v>
      </c>
      <c r="G543" s="76">
        <v>0</v>
      </c>
      <c r="H543" s="76">
        <v>0</v>
      </c>
      <c r="I543" s="76">
        <v>20</v>
      </c>
      <c r="J543" s="76">
        <f>F543*I543</f>
        <v>8</v>
      </c>
      <c r="K543" s="76">
        <v>0</v>
      </c>
      <c r="L543" s="76">
        <v>0</v>
      </c>
      <c r="M543" s="347"/>
    </row>
    <row r="544" spans="2:13" ht="180">
      <c r="B544" s="347"/>
      <c r="C544" s="76">
        <v>3</v>
      </c>
      <c r="D544" s="108" t="s">
        <v>33</v>
      </c>
      <c r="E544" s="76" t="s">
        <v>157</v>
      </c>
      <c r="F544" s="76">
        <v>16</v>
      </c>
      <c r="G544" s="76">
        <v>12</v>
      </c>
      <c r="H544" s="76">
        <f>F544*G544</f>
        <v>192</v>
      </c>
      <c r="I544" s="76">
        <v>1</v>
      </c>
      <c r="J544" s="76">
        <f>F544*I544</f>
        <v>16</v>
      </c>
      <c r="K544" s="76">
        <v>1</v>
      </c>
      <c r="L544" s="76">
        <f>F544*K544</f>
        <v>16</v>
      </c>
      <c r="M544" s="347"/>
    </row>
    <row r="545" spans="2:13" ht="150">
      <c r="B545" s="347"/>
      <c r="C545" s="76">
        <v>4</v>
      </c>
      <c r="D545" s="204" t="s">
        <v>34</v>
      </c>
      <c r="E545" s="76" t="s">
        <v>40</v>
      </c>
      <c r="F545" s="76">
        <v>0.4</v>
      </c>
      <c r="G545" s="76">
        <v>108</v>
      </c>
      <c r="H545" s="76">
        <f>F545*G545</f>
        <v>43.2</v>
      </c>
      <c r="I545" s="76">
        <v>20</v>
      </c>
      <c r="J545" s="76">
        <f>F545*I545</f>
        <v>8</v>
      </c>
      <c r="K545" s="76">
        <v>20</v>
      </c>
      <c r="L545" s="76">
        <f>F545*I545</f>
        <v>8</v>
      </c>
      <c r="M545" s="347"/>
    </row>
    <row r="546" spans="2:13" ht="16.5" thickBot="1">
      <c r="B546" s="347"/>
      <c r="C546" s="383"/>
      <c r="D546" s="384"/>
      <c r="E546" s="389"/>
      <c r="F546" s="383"/>
      <c r="G546" s="383"/>
      <c r="H546" s="383"/>
      <c r="I546" s="383"/>
      <c r="J546" s="383"/>
      <c r="K546" s="383"/>
      <c r="L546" s="390"/>
      <c r="M546" s="347"/>
    </row>
    <row r="547" spans="2:13" ht="300">
      <c r="B547" s="347"/>
      <c r="C547" s="386"/>
      <c r="D547" s="391" t="s">
        <v>35</v>
      </c>
      <c r="E547" s="386"/>
      <c r="F547" s="388"/>
      <c r="G547" s="388"/>
      <c r="H547" s="388"/>
      <c r="I547" s="388"/>
      <c r="J547" s="388"/>
      <c r="K547" s="388"/>
      <c r="L547" s="388"/>
      <c r="M547" s="347"/>
    </row>
    <row r="548" spans="2:13" ht="150">
      <c r="B548" s="347"/>
      <c r="C548" s="76">
        <v>1</v>
      </c>
      <c r="D548" s="108" t="s">
        <v>36</v>
      </c>
      <c r="E548" s="76" t="s">
        <v>40</v>
      </c>
      <c r="F548" s="76">
        <v>0.4</v>
      </c>
      <c r="G548" s="76">
        <v>0</v>
      </c>
      <c r="H548" s="76">
        <v>0</v>
      </c>
      <c r="I548" s="76">
        <v>20</v>
      </c>
      <c r="J548" s="76">
        <f t="shared" ref="J548:J554" si="70">F548*I548</f>
        <v>8</v>
      </c>
      <c r="K548" s="76">
        <v>0</v>
      </c>
      <c r="L548" s="76">
        <v>0</v>
      </c>
      <c r="M548" s="347"/>
    </row>
    <row r="549" spans="2:13" ht="255">
      <c r="B549" s="347"/>
      <c r="C549" s="76">
        <v>2</v>
      </c>
      <c r="D549" s="392" t="s">
        <v>37</v>
      </c>
      <c r="E549" s="76" t="s">
        <v>157</v>
      </c>
      <c r="F549" s="76">
        <v>6</v>
      </c>
      <c r="G549" s="76">
        <v>14</v>
      </c>
      <c r="H549" s="76">
        <f t="shared" ref="H549:H554" si="71">F549*G549</f>
        <v>84</v>
      </c>
      <c r="I549" s="76">
        <v>1</v>
      </c>
      <c r="J549" s="76">
        <f t="shared" si="70"/>
        <v>6</v>
      </c>
      <c r="K549" s="76">
        <v>1</v>
      </c>
      <c r="L549" s="76">
        <f>F549*K549</f>
        <v>6</v>
      </c>
      <c r="M549" s="347"/>
    </row>
    <row r="550" spans="2:13" ht="300">
      <c r="C550" s="35">
        <v>3</v>
      </c>
      <c r="D550" s="15" t="s">
        <v>38</v>
      </c>
      <c r="E550" s="35" t="s">
        <v>157</v>
      </c>
      <c r="F550" s="35">
        <v>10</v>
      </c>
      <c r="G550" s="35">
        <v>10</v>
      </c>
      <c r="H550" s="35">
        <f t="shared" si="71"/>
        <v>100</v>
      </c>
      <c r="I550" s="35">
        <v>1</v>
      </c>
      <c r="J550" s="35">
        <f t="shared" si="70"/>
        <v>10</v>
      </c>
      <c r="K550" s="35">
        <v>1</v>
      </c>
      <c r="L550" s="35">
        <f>F550*I550</f>
        <v>10</v>
      </c>
    </row>
    <row r="551" spans="2:13">
      <c r="C551" s="14">
        <v>4</v>
      </c>
      <c r="D551" s="14" t="s">
        <v>39</v>
      </c>
      <c r="E551" s="35" t="s">
        <v>40</v>
      </c>
      <c r="F551" s="35">
        <v>0.4</v>
      </c>
      <c r="G551" s="35">
        <v>108</v>
      </c>
      <c r="H551" s="35">
        <f t="shared" si="71"/>
        <v>43.2</v>
      </c>
      <c r="I551" s="35">
        <v>20</v>
      </c>
      <c r="J551" s="35">
        <f t="shared" si="70"/>
        <v>8</v>
      </c>
      <c r="K551" s="35">
        <v>20</v>
      </c>
      <c r="L551" s="35">
        <f>F551*K551</f>
        <v>8</v>
      </c>
    </row>
    <row r="552" spans="2:13">
      <c r="C552" s="14">
        <v>5</v>
      </c>
      <c r="D552" s="14" t="s">
        <v>41</v>
      </c>
      <c r="E552" s="35" t="s">
        <v>9</v>
      </c>
      <c r="F552" s="35">
        <v>2</v>
      </c>
      <c r="G552" s="35">
        <v>120</v>
      </c>
      <c r="H552" s="35">
        <f t="shared" si="71"/>
        <v>240</v>
      </c>
      <c r="I552" s="35">
        <v>15</v>
      </c>
      <c r="J552" s="35">
        <f t="shared" si="70"/>
        <v>30</v>
      </c>
      <c r="K552" s="35">
        <v>15</v>
      </c>
      <c r="L552" s="35">
        <f>F552*K552</f>
        <v>30</v>
      </c>
    </row>
    <row r="553" spans="2:13">
      <c r="C553" s="14">
        <v>6</v>
      </c>
      <c r="D553" s="14" t="s">
        <v>42</v>
      </c>
      <c r="E553" s="35" t="s">
        <v>43</v>
      </c>
      <c r="F553" s="35">
        <v>0.1</v>
      </c>
      <c r="G553" s="35">
        <v>200</v>
      </c>
      <c r="H553" s="35">
        <f t="shared" si="71"/>
        <v>20</v>
      </c>
      <c r="I553" s="35">
        <v>200</v>
      </c>
      <c r="J553" s="35">
        <f t="shared" si="70"/>
        <v>20</v>
      </c>
      <c r="K553" s="35">
        <v>0</v>
      </c>
      <c r="L553" s="35">
        <v>0</v>
      </c>
    </row>
    <row r="554" spans="2:13" ht="150">
      <c r="C554" s="14">
        <v>7</v>
      </c>
      <c r="D554" s="15" t="s">
        <v>44</v>
      </c>
      <c r="E554" s="35" t="s">
        <v>94</v>
      </c>
      <c r="F554" s="35">
        <v>320</v>
      </c>
      <c r="G554" s="35">
        <v>10</v>
      </c>
      <c r="H554" s="35">
        <f t="shared" si="71"/>
        <v>3200</v>
      </c>
      <c r="I554" s="35">
        <v>3</v>
      </c>
      <c r="J554" s="35">
        <f t="shared" si="70"/>
        <v>960</v>
      </c>
      <c r="K554" s="35">
        <v>8</v>
      </c>
      <c r="L554" s="35">
        <f>F554*K554</f>
        <v>2560</v>
      </c>
    </row>
    <row r="555" spans="2:13" ht="15.75" thickBot="1">
      <c r="C555" s="87">
        <v>8</v>
      </c>
      <c r="D555" s="87"/>
      <c r="E555" s="92"/>
      <c r="F555" s="92"/>
      <c r="G555" s="92"/>
      <c r="H555" s="92"/>
      <c r="I555" s="92"/>
      <c r="J555" s="92"/>
      <c r="K555" s="92"/>
      <c r="L555" s="99"/>
    </row>
    <row r="556" spans="2:13" ht="165">
      <c r="C556" s="44"/>
      <c r="D556" s="97" t="s">
        <v>45</v>
      </c>
      <c r="E556" s="31"/>
      <c r="F556" s="31"/>
      <c r="G556" s="31"/>
      <c r="H556" s="31"/>
      <c r="I556" s="31"/>
      <c r="J556" s="31"/>
      <c r="K556" s="31"/>
      <c r="L556" s="96"/>
    </row>
    <row r="557" spans="2:13" ht="195">
      <c r="C557" s="35">
        <v>1</v>
      </c>
      <c r="D557" s="15" t="s">
        <v>36</v>
      </c>
      <c r="E557" s="35" t="s">
        <v>40</v>
      </c>
      <c r="F557" s="35">
        <v>0.5</v>
      </c>
      <c r="G557" s="35">
        <v>0</v>
      </c>
      <c r="H557" s="35">
        <v>0</v>
      </c>
      <c r="I557" s="35">
        <v>20</v>
      </c>
      <c r="J557" s="35">
        <f t="shared" ref="J557:J565" si="72">F557*I557</f>
        <v>10</v>
      </c>
      <c r="K557" s="35">
        <v>0</v>
      </c>
      <c r="L557" s="68">
        <v>0</v>
      </c>
    </row>
    <row r="558" spans="2:13" ht="315">
      <c r="C558" s="35">
        <v>2</v>
      </c>
      <c r="D558" s="69" t="s">
        <v>46</v>
      </c>
      <c r="E558" s="35" t="s">
        <v>157</v>
      </c>
      <c r="F558" s="35">
        <v>20</v>
      </c>
      <c r="G558" s="35">
        <v>14</v>
      </c>
      <c r="H558" s="35">
        <f t="shared" ref="H558:H565" si="73">F558*G558</f>
        <v>280</v>
      </c>
      <c r="I558" s="35">
        <v>1</v>
      </c>
      <c r="J558" s="35">
        <f t="shared" si="72"/>
        <v>20</v>
      </c>
      <c r="K558" s="35">
        <v>1</v>
      </c>
      <c r="L558" s="68">
        <f>F558*K558</f>
        <v>20</v>
      </c>
    </row>
    <row r="559" spans="2:13" ht="300">
      <c r="C559" s="35">
        <v>3</v>
      </c>
      <c r="D559" s="15" t="s">
        <v>47</v>
      </c>
      <c r="E559" s="35" t="s">
        <v>157</v>
      </c>
      <c r="F559" s="35">
        <v>14</v>
      </c>
      <c r="G559" s="35">
        <v>11</v>
      </c>
      <c r="H559" s="35">
        <f t="shared" si="73"/>
        <v>154</v>
      </c>
      <c r="I559" s="35">
        <v>1</v>
      </c>
      <c r="J559" s="35">
        <f t="shared" si="72"/>
        <v>14</v>
      </c>
      <c r="K559" s="35">
        <v>1</v>
      </c>
      <c r="L559" s="68">
        <f>F559*I559</f>
        <v>14</v>
      </c>
    </row>
    <row r="560" spans="2:13" ht="150">
      <c r="C560" s="35">
        <v>4</v>
      </c>
      <c r="D560" s="15" t="s">
        <v>48</v>
      </c>
      <c r="E560" s="35" t="s">
        <v>40</v>
      </c>
      <c r="F560" s="35">
        <v>0.5</v>
      </c>
      <c r="G560" s="35">
        <v>108</v>
      </c>
      <c r="H560" s="35">
        <f t="shared" si="73"/>
        <v>54</v>
      </c>
      <c r="I560" s="35">
        <v>20</v>
      </c>
      <c r="J560" s="35">
        <f t="shared" si="72"/>
        <v>10</v>
      </c>
      <c r="K560" s="35">
        <v>20</v>
      </c>
      <c r="L560" s="68">
        <f>F560*K560</f>
        <v>10</v>
      </c>
    </row>
    <row r="561" spans="3:12" ht="150">
      <c r="C561" s="35">
        <v>5</v>
      </c>
      <c r="D561" s="15" t="s">
        <v>49</v>
      </c>
      <c r="E561" s="35" t="s">
        <v>9</v>
      </c>
      <c r="F561" s="35">
        <v>2</v>
      </c>
      <c r="G561" s="35">
        <v>15</v>
      </c>
      <c r="H561" s="35">
        <f t="shared" si="73"/>
        <v>30</v>
      </c>
      <c r="I561" s="35">
        <v>10</v>
      </c>
      <c r="J561" s="35">
        <f t="shared" si="72"/>
        <v>20</v>
      </c>
      <c r="K561" s="35">
        <v>10</v>
      </c>
      <c r="L561" s="68">
        <f>F561*K561</f>
        <v>20</v>
      </c>
    </row>
    <row r="562" spans="3:12" ht="180">
      <c r="C562" s="35">
        <v>6</v>
      </c>
      <c r="D562" s="15" t="s">
        <v>50</v>
      </c>
      <c r="E562" s="35" t="s">
        <v>43</v>
      </c>
      <c r="F562" s="35">
        <v>0.25</v>
      </c>
      <c r="G562" s="35">
        <v>200</v>
      </c>
      <c r="H562" s="35">
        <f t="shared" si="73"/>
        <v>50</v>
      </c>
      <c r="I562" s="35">
        <v>200</v>
      </c>
      <c r="J562" s="35">
        <f t="shared" si="72"/>
        <v>50</v>
      </c>
      <c r="K562" s="35">
        <v>0</v>
      </c>
      <c r="L562" s="68">
        <v>0</v>
      </c>
    </row>
    <row r="563" spans="3:12" ht="105">
      <c r="C563" s="35">
        <v>7</v>
      </c>
      <c r="D563" s="15" t="s">
        <v>51</v>
      </c>
      <c r="E563" s="35" t="s">
        <v>9</v>
      </c>
      <c r="F563" s="35">
        <v>2</v>
      </c>
      <c r="G563" s="35">
        <v>0</v>
      </c>
      <c r="H563" s="35">
        <f t="shared" si="73"/>
        <v>0</v>
      </c>
      <c r="I563" s="35">
        <v>10</v>
      </c>
      <c r="J563" s="35">
        <f t="shared" si="72"/>
        <v>20</v>
      </c>
      <c r="K563" s="35">
        <v>0</v>
      </c>
      <c r="L563" s="68">
        <v>0</v>
      </c>
    </row>
    <row r="564" spans="3:12" ht="270">
      <c r="C564" s="35">
        <v>8</v>
      </c>
      <c r="D564" s="15" t="s">
        <v>52</v>
      </c>
      <c r="E564" s="35" t="s">
        <v>157</v>
      </c>
      <c r="F564" s="35">
        <v>24</v>
      </c>
      <c r="G564" s="35">
        <v>5</v>
      </c>
      <c r="H564" s="35">
        <f t="shared" si="73"/>
        <v>120</v>
      </c>
      <c r="I564" s="35">
        <v>0.2</v>
      </c>
      <c r="J564" s="35">
        <f t="shared" si="72"/>
        <v>4.8000000000000007</v>
      </c>
      <c r="K564" s="35">
        <v>0.2</v>
      </c>
      <c r="L564" s="68">
        <f>F564*K564</f>
        <v>4.8000000000000007</v>
      </c>
    </row>
    <row r="565" spans="3:12" ht="225">
      <c r="C565" s="35">
        <v>9</v>
      </c>
      <c r="D565" s="15" t="s">
        <v>53</v>
      </c>
      <c r="E565" s="35" t="s">
        <v>94</v>
      </c>
      <c r="F565" s="35">
        <v>60</v>
      </c>
      <c r="G565" s="35">
        <v>13</v>
      </c>
      <c r="H565" s="35">
        <f t="shared" si="73"/>
        <v>780</v>
      </c>
      <c r="I565" s="35">
        <v>1</v>
      </c>
      <c r="J565" s="35">
        <f t="shared" si="72"/>
        <v>60</v>
      </c>
      <c r="K565" s="35">
        <v>0.5</v>
      </c>
      <c r="L565" s="68">
        <f>F565*K565</f>
        <v>30</v>
      </c>
    </row>
    <row r="566" spans="3:12">
      <c r="C566" s="14"/>
      <c r="D566" s="15"/>
      <c r="E566" s="35"/>
      <c r="F566" s="35"/>
      <c r="G566" s="35"/>
      <c r="H566" s="35"/>
      <c r="I566" s="35"/>
      <c r="J566" s="35"/>
      <c r="K566" s="35"/>
      <c r="L566" s="68"/>
    </row>
    <row r="567" spans="3:12" ht="195">
      <c r="C567" s="14"/>
      <c r="D567" s="70" t="s">
        <v>54</v>
      </c>
      <c r="E567" s="14"/>
      <c r="F567" s="14"/>
      <c r="G567" s="14"/>
      <c r="H567" s="14"/>
      <c r="I567" s="14"/>
      <c r="J567" s="14"/>
      <c r="K567" s="14"/>
      <c r="L567" s="14"/>
    </row>
    <row r="568" spans="3:12">
      <c r="C568" s="35">
        <v>1</v>
      </c>
      <c r="D568" s="14" t="s">
        <v>55</v>
      </c>
      <c r="E568" s="35" t="s">
        <v>40</v>
      </c>
      <c r="F568" s="35">
        <v>0.1</v>
      </c>
      <c r="G568" s="35">
        <v>0</v>
      </c>
      <c r="H568" s="35">
        <f t="shared" ref="H568:H574" si="74">F568*G568</f>
        <v>0</v>
      </c>
      <c r="I568" s="35">
        <v>20</v>
      </c>
      <c r="J568" s="35">
        <f t="shared" ref="J568:J574" si="75">F568*I568</f>
        <v>2</v>
      </c>
      <c r="K568" s="35">
        <v>0</v>
      </c>
      <c r="L568" s="35">
        <v>0</v>
      </c>
    </row>
    <row r="569" spans="3:12" ht="150">
      <c r="C569" s="35">
        <v>2</v>
      </c>
      <c r="D569" s="15" t="s">
        <v>56</v>
      </c>
      <c r="E569" s="35" t="s">
        <v>40</v>
      </c>
      <c r="F569" s="35">
        <v>0.1</v>
      </c>
      <c r="G569" s="35">
        <v>108</v>
      </c>
      <c r="H569" s="35">
        <f t="shared" si="74"/>
        <v>10.8</v>
      </c>
      <c r="I569" s="35">
        <v>20</v>
      </c>
      <c r="J569" s="35">
        <f t="shared" si="75"/>
        <v>2</v>
      </c>
      <c r="K569" s="35">
        <v>20</v>
      </c>
      <c r="L569" s="35">
        <f>F569*K569</f>
        <v>2</v>
      </c>
    </row>
    <row r="570" spans="3:12" ht="120">
      <c r="C570" s="35">
        <v>3</v>
      </c>
      <c r="D570" s="15" t="s">
        <v>57</v>
      </c>
      <c r="E570" s="35" t="s">
        <v>157</v>
      </c>
      <c r="F570" s="35">
        <v>3.5</v>
      </c>
      <c r="G570" s="35">
        <v>8</v>
      </c>
      <c r="H570" s="35">
        <f t="shared" si="74"/>
        <v>28</v>
      </c>
      <c r="I570" s="35">
        <v>5</v>
      </c>
      <c r="J570" s="35">
        <f t="shared" si="75"/>
        <v>17.5</v>
      </c>
      <c r="K570" s="35">
        <v>4</v>
      </c>
      <c r="L570" s="35">
        <f>F570*K570</f>
        <v>14</v>
      </c>
    </row>
    <row r="571" spans="3:12" ht="300">
      <c r="C571" s="35">
        <v>4</v>
      </c>
      <c r="D571" s="15" t="s">
        <v>58</v>
      </c>
      <c r="E571" s="35" t="s">
        <v>9</v>
      </c>
      <c r="F571" s="35">
        <v>1</v>
      </c>
      <c r="G571" s="35">
        <v>150</v>
      </c>
      <c r="H571" s="35">
        <f t="shared" si="74"/>
        <v>150</v>
      </c>
      <c r="I571" s="35">
        <v>20</v>
      </c>
      <c r="J571" s="35">
        <f t="shared" si="75"/>
        <v>20</v>
      </c>
      <c r="K571" s="35">
        <v>20</v>
      </c>
      <c r="L571" s="35">
        <f>F571*K571</f>
        <v>20</v>
      </c>
    </row>
    <row r="572" spans="3:12">
      <c r="C572" s="35">
        <v>5</v>
      </c>
      <c r="D572" s="14" t="s">
        <v>183</v>
      </c>
      <c r="E572" s="35" t="s">
        <v>157</v>
      </c>
      <c r="F572" s="35">
        <v>10</v>
      </c>
      <c r="G572" s="35">
        <v>0.9</v>
      </c>
      <c r="H572" s="35">
        <f t="shared" si="74"/>
        <v>9</v>
      </c>
      <c r="I572" s="35">
        <v>1</v>
      </c>
      <c r="J572" s="35">
        <f t="shared" si="75"/>
        <v>10</v>
      </c>
      <c r="K572" s="35">
        <v>1</v>
      </c>
      <c r="L572" s="35">
        <f>F572*K572</f>
        <v>10</v>
      </c>
    </row>
    <row r="573" spans="3:12">
      <c r="C573" s="35">
        <v>6</v>
      </c>
      <c r="D573" s="14" t="s">
        <v>59</v>
      </c>
      <c r="E573" s="35" t="s">
        <v>8</v>
      </c>
      <c r="F573" s="35">
        <v>1</v>
      </c>
      <c r="G573" s="35">
        <v>30</v>
      </c>
      <c r="H573" s="35">
        <f t="shared" si="74"/>
        <v>30</v>
      </c>
      <c r="I573" s="35">
        <v>10</v>
      </c>
      <c r="J573" s="35">
        <f t="shared" si="75"/>
        <v>10</v>
      </c>
      <c r="K573" s="35">
        <v>0</v>
      </c>
      <c r="L573" s="35">
        <v>0</v>
      </c>
    </row>
    <row r="574" spans="3:12" ht="180">
      <c r="C574" s="35">
        <v>7</v>
      </c>
      <c r="D574" s="15" t="s">
        <v>60</v>
      </c>
      <c r="E574" s="35" t="s">
        <v>43</v>
      </c>
      <c r="F574" s="35">
        <v>0.03</v>
      </c>
      <c r="G574" s="35">
        <v>400</v>
      </c>
      <c r="H574" s="35">
        <f t="shared" si="74"/>
        <v>12</v>
      </c>
      <c r="I574" s="35">
        <v>400</v>
      </c>
      <c r="J574" s="35">
        <f t="shared" si="75"/>
        <v>12</v>
      </c>
      <c r="K574" s="35">
        <v>0</v>
      </c>
      <c r="L574" s="35">
        <v>0</v>
      </c>
    </row>
    <row r="575" spans="3:12" ht="15.75" thickBot="1">
      <c r="C575" s="87"/>
      <c r="D575" s="87"/>
      <c r="E575" s="92"/>
      <c r="F575" s="92"/>
      <c r="G575" s="92"/>
      <c r="H575" s="92"/>
      <c r="I575" s="92"/>
      <c r="J575" s="92"/>
      <c r="K575" s="92"/>
      <c r="L575" s="99"/>
    </row>
    <row r="576" spans="3:12" ht="210">
      <c r="C576" s="44"/>
      <c r="D576" s="97" t="s">
        <v>61</v>
      </c>
      <c r="E576" s="44"/>
      <c r="F576" s="44"/>
      <c r="G576" s="44"/>
      <c r="H576" s="44"/>
      <c r="I576" s="44"/>
      <c r="J576" s="44"/>
      <c r="K576" s="44"/>
      <c r="L576" s="44"/>
    </row>
    <row r="577" spans="3:12" ht="195">
      <c r="C577" s="35">
        <v>1</v>
      </c>
      <c r="D577" s="15" t="s">
        <v>36</v>
      </c>
      <c r="E577" s="35" t="s">
        <v>40</v>
      </c>
      <c r="F577" s="35">
        <v>0.5</v>
      </c>
      <c r="G577" s="35">
        <v>0</v>
      </c>
      <c r="H577" s="35">
        <v>0</v>
      </c>
      <c r="I577" s="35">
        <v>20</v>
      </c>
      <c r="J577" s="35">
        <f>F577*I577</f>
        <v>10</v>
      </c>
      <c r="K577" s="35">
        <v>0</v>
      </c>
      <c r="L577" s="35">
        <v>0</v>
      </c>
    </row>
    <row r="578" spans="3:12" ht="225">
      <c r="C578" s="35">
        <v>2</v>
      </c>
      <c r="D578" s="69" t="s">
        <v>62</v>
      </c>
      <c r="E578" s="35" t="s">
        <v>157</v>
      </c>
      <c r="F578" s="35">
        <v>14</v>
      </c>
      <c r="G578" s="35">
        <v>11</v>
      </c>
      <c r="H578" s="35">
        <f>F578*G578</f>
        <v>154</v>
      </c>
      <c r="I578" s="35">
        <v>1</v>
      </c>
      <c r="J578" s="35">
        <f>F578*I578</f>
        <v>14</v>
      </c>
      <c r="K578" s="35">
        <v>1</v>
      </c>
      <c r="L578" s="35">
        <f>F578*K578</f>
        <v>14</v>
      </c>
    </row>
    <row r="579" spans="3:12" ht="150">
      <c r="C579" s="35">
        <v>3</v>
      </c>
      <c r="D579" s="15" t="s">
        <v>48</v>
      </c>
      <c r="E579" s="35" t="s">
        <v>40</v>
      </c>
      <c r="F579" s="35">
        <v>0.5</v>
      </c>
      <c r="G579" s="35">
        <v>108</v>
      </c>
      <c r="H579" s="35">
        <f>F579*G579</f>
        <v>54</v>
      </c>
      <c r="I579" s="35">
        <v>20</v>
      </c>
      <c r="J579" s="35">
        <f>F579*I579</f>
        <v>10</v>
      </c>
      <c r="K579" s="35">
        <v>20</v>
      </c>
      <c r="L579" s="35">
        <f>F579*K579</f>
        <v>10</v>
      </c>
    </row>
    <row r="580" spans="3:12">
      <c r="C580" s="14"/>
      <c r="D580" s="14"/>
      <c r="E580" s="14"/>
      <c r="F580" s="14"/>
      <c r="G580" s="14"/>
      <c r="H580" s="14"/>
      <c r="I580" s="14"/>
      <c r="J580" s="14"/>
      <c r="K580" s="14"/>
      <c r="L580" s="45"/>
    </row>
    <row r="581" spans="3:12" ht="225">
      <c r="C581" s="14"/>
      <c r="D581" s="70" t="s">
        <v>63</v>
      </c>
      <c r="E581" s="14"/>
      <c r="F581" s="14"/>
      <c r="G581" s="14"/>
      <c r="H581" s="14"/>
      <c r="I581" s="14"/>
      <c r="J581" s="14"/>
      <c r="K581" s="14"/>
      <c r="L581" s="14"/>
    </row>
    <row r="582" spans="3:12" ht="195">
      <c r="C582" s="35">
        <v>1</v>
      </c>
      <c r="D582" s="15" t="s">
        <v>36</v>
      </c>
      <c r="E582" s="35" t="s">
        <v>40</v>
      </c>
      <c r="F582" s="35">
        <v>0.5</v>
      </c>
      <c r="G582" s="35">
        <v>0</v>
      </c>
      <c r="H582" s="35">
        <v>0</v>
      </c>
      <c r="I582" s="35">
        <v>20</v>
      </c>
      <c r="J582" s="35">
        <f>F582*I582</f>
        <v>10</v>
      </c>
      <c r="K582" s="35">
        <v>0</v>
      </c>
      <c r="L582" s="35">
        <v>0</v>
      </c>
    </row>
    <row r="583" spans="3:12" ht="225">
      <c r="C583" s="35">
        <v>2</v>
      </c>
      <c r="D583" s="69" t="s">
        <v>62</v>
      </c>
      <c r="E583" s="35" t="s">
        <v>157</v>
      </c>
      <c r="F583" s="35">
        <v>14</v>
      </c>
      <c r="G583" s="35">
        <v>11</v>
      </c>
      <c r="H583" s="35">
        <f>F583*G583</f>
        <v>154</v>
      </c>
      <c r="I583" s="35">
        <v>1</v>
      </c>
      <c r="J583" s="35">
        <f>F583*I583</f>
        <v>14</v>
      </c>
      <c r="K583" s="35">
        <v>1</v>
      </c>
      <c r="L583" s="35">
        <f>F583*K583</f>
        <v>14</v>
      </c>
    </row>
    <row r="584" spans="3:12" ht="150">
      <c r="C584" s="35">
        <v>3</v>
      </c>
      <c r="D584" s="15" t="s">
        <v>48</v>
      </c>
      <c r="E584" s="35" t="s">
        <v>40</v>
      </c>
      <c r="F584" s="35">
        <v>0.5</v>
      </c>
      <c r="G584" s="35">
        <v>108</v>
      </c>
      <c r="H584" s="35">
        <f>F584*G584</f>
        <v>54</v>
      </c>
      <c r="I584" s="35">
        <v>20</v>
      </c>
      <c r="J584" s="35">
        <f>F584*I584</f>
        <v>10</v>
      </c>
      <c r="K584" s="35">
        <v>20</v>
      </c>
      <c r="L584" s="35">
        <f>F584*K584</f>
        <v>10</v>
      </c>
    </row>
    <row r="585" spans="3:12">
      <c r="C585" s="14"/>
      <c r="D585" s="14"/>
      <c r="E585" s="14"/>
      <c r="F585" s="14"/>
      <c r="G585" s="14"/>
      <c r="H585" s="14"/>
      <c r="I585" s="14"/>
      <c r="J585" s="14"/>
      <c r="K585" s="14"/>
      <c r="L585" s="45"/>
    </row>
    <row r="586" spans="3:12" ht="225">
      <c r="C586" s="14"/>
      <c r="D586" s="70" t="s">
        <v>64</v>
      </c>
      <c r="E586" s="14"/>
      <c r="F586" s="14"/>
      <c r="G586" s="14"/>
      <c r="H586" s="14"/>
      <c r="I586" s="14"/>
      <c r="J586" s="14"/>
      <c r="K586" s="14"/>
      <c r="L586" s="14"/>
    </row>
    <row r="587" spans="3:12" ht="195">
      <c r="C587" s="35">
        <v>1</v>
      </c>
      <c r="D587" s="15" t="s">
        <v>36</v>
      </c>
      <c r="E587" s="35" t="s">
        <v>40</v>
      </c>
      <c r="F587" s="35">
        <v>0.5</v>
      </c>
      <c r="G587" s="35">
        <v>0</v>
      </c>
      <c r="H587" s="35">
        <v>0</v>
      </c>
      <c r="I587" s="35">
        <v>20</v>
      </c>
      <c r="J587" s="35">
        <f>F587*I587</f>
        <v>10</v>
      </c>
      <c r="K587" s="35">
        <v>0</v>
      </c>
      <c r="L587" s="35">
        <v>0</v>
      </c>
    </row>
    <row r="588" spans="3:12" ht="255">
      <c r="C588" s="35">
        <v>2</v>
      </c>
      <c r="D588" s="69" t="s">
        <v>65</v>
      </c>
      <c r="E588" s="35" t="s">
        <v>157</v>
      </c>
      <c r="F588" s="35">
        <v>20</v>
      </c>
      <c r="G588" s="35">
        <v>14</v>
      </c>
      <c r="H588" s="35">
        <f>F588*G588</f>
        <v>280</v>
      </c>
      <c r="I588" s="35">
        <v>1</v>
      </c>
      <c r="J588" s="35">
        <f>F588*I588</f>
        <v>20</v>
      </c>
      <c r="K588" s="35">
        <v>1</v>
      </c>
      <c r="L588" s="35">
        <f>F588*K588</f>
        <v>20</v>
      </c>
    </row>
    <row r="589" spans="3:12" ht="150">
      <c r="C589" s="35">
        <v>3</v>
      </c>
      <c r="D589" s="15" t="s">
        <v>48</v>
      </c>
      <c r="E589" s="35" t="s">
        <v>40</v>
      </c>
      <c r="F589" s="35">
        <v>0.5</v>
      </c>
      <c r="G589" s="35">
        <v>108</v>
      </c>
      <c r="H589" s="35">
        <f>F589*G589</f>
        <v>54</v>
      </c>
      <c r="I589" s="35">
        <v>20</v>
      </c>
      <c r="J589" s="35">
        <f>F589*I589</f>
        <v>10</v>
      </c>
      <c r="K589" s="35">
        <v>20</v>
      </c>
      <c r="L589" s="35">
        <f>F589*K589</f>
        <v>10</v>
      </c>
    </row>
    <row r="590" spans="3:12" ht="15.75" thickBot="1">
      <c r="C590" s="87"/>
      <c r="D590" s="87"/>
      <c r="E590" s="87"/>
      <c r="F590" s="87"/>
      <c r="G590" s="87"/>
      <c r="H590" s="87"/>
      <c r="I590" s="87"/>
      <c r="J590" s="87"/>
      <c r="K590" s="87"/>
      <c r="L590" s="102"/>
    </row>
    <row r="591" spans="3:12" ht="285">
      <c r="C591" s="44"/>
      <c r="D591" s="97" t="s">
        <v>66</v>
      </c>
      <c r="E591" s="44"/>
      <c r="F591" s="44"/>
      <c r="G591" s="44"/>
      <c r="H591" s="44"/>
      <c r="I591" s="44"/>
      <c r="J591" s="44"/>
      <c r="K591" s="44"/>
      <c r="L591" s="14"/>
    </row>
    <row r="592" spans="3:12" ht="195">
      <c r="C592" s="35">
        <v>1</v>
      </c>
      <c r="D592" s="15" t="s">
        <v>36</v>
      </c>
      <c r="E592" s="35" t="s">
        <v>40</v>
      </c>
      <c r="F592" s="35">
        <v>0.5</v>
      </c>
      <c r="G592" s="35">
        <v>0</v>
      </c>
      <c r="H592" s="35">
        <v>0</v>
      </c>
      <c r="I592" s="35">
        <v>20</v>
      </c>
      <c r="J592" s="35">
        <f>F592*I592</f>
        <v>10</v>
      </c>
      <c r="K592" s="35">
        <v>0</v>
      </c>
      <c r="L592" s="31">
        <v>0</v>
      </c>
    </row>
    <row r="593" spans="3:12" ht="225">
      <c r="C593" s="35">
        <v>2</v>
      </c>
      <c r="D593" s="69" t="s">
        <v>62</v>
      </c>
      <c r="E593" s="35" t="s">
        <v>157</v>
      </c>
      <c r="F593" s="35">
        <v>14</v>
      </c>
      <c r="G593" s="35">
        <v>11</v>
      </c>
      <c r="H593" s="35">
        <f>F593*G593</f>
        <v>154</v>
      </c>
      <c r="I593" s="35">
        <v>1</v>
      </c>
      <c r="J593" s="35">
        <f>F593*I593</f>
        <v>14</v>
      </c>
      <c r="K593" s="35">
        <v>1</v>
      </c>
      <c r="L593" s="35">
        <f>F593*K593</f>
        <v>14</v>
      </c>
    </row>
    <row r="594" spans="3:12" ht="150">
      <c r="C594" s="35">
        <v>3</v>
      </c>
      <c r="D594" s="15" t="s">
        <v>48</v>
      </c>
      <c r="E594" s="35" t="s">
        <v>40</v>
      </c>
      <c r="F594" s="35">
        <v>0.5</v>
      </c>
      <c r="G594" s="35">
        <v>108</v>
      </c>
      <c r="H594" s="35">
        <f>F594*G594</f>
        <v>54</v>
      </c>
      <c r="I594" s="35">
        <v>20</v>
      </c>
      <c r="J594" s="35">
        <f>F594*I594</f>
        <v>10</v>
      </c>
      <c r="K594" s="35">
        <v>20</v>
      </c>
      <c r="L594" s="35">
        <f>F594*K594</f>
        <v>10</v>
      </c>
    </row>
    <row r="595" spans="3:12" ht="225">
      <c r="C595" s="35">
        <v>9</v>
      </c>
      <c r="D595" s="15" t="s">
        <v>53</v>
      </c>
      <c r="E595" s="35" t="s">
        <v>94</v>
      </c>
      <c r="F595" s="35">
        <v>20</v>
      </c>
      <c r="G595" s="35">
        <v>13</v>
      </c>
      <c r="H595" s="35">
        <f>F595*G595</f>
        <v>260</v>
      </c>
      <c r="I595" s="35">
        <v>1</v>
      </c>
      <c r="J595" s="35">
        <f>F595*I595</f>
        <v>20</v>
      </c>
      <c r="K595" s="35">
        <v>0.5</v>
      </c>
      <c r="L595" s="35">
        <f>F595*K595</f>
        <v>10</v>
      </c>
    </row>
    <row r="596" spans="3:12" ht="240">
      <c r="C596" s="14"/>
      <c r="D596" s="70" t="s">
        <v>67</v>
      </c>
      <c r="E596" s="14"/>
      <c r="F596" s="14"/>
      <c r="G596" s="14"/>
      <c r="H596" s="14"/>
      <c r="I596" s="14"/>
      <c r="J596" s="14"/>
      <c r="K596" s="14"/>
      <c r="L596" s="45"/>
    </row>
    <row r="597" spans="3:12" ht="120">
      <c r="C597" s="35">
        <v>1</v>
      </c>
      <c r="D597" s="15" t="s">
        <v>20</v>
      </c>
      <c r="E597" s="35" t="s">
        <v>40</v>
      </c>
      <c r="F597" s="35">
        <v>1</v>
      </c>
      <c r="G597" s="35">
        <v>0</v>
      </c>
      <c r="H597" s="35">
        <v>0</v>
      </c>
      <c r="I597" s="35">
        <v>20</v>
      </c>
      <c r="J597" s="35">
        <f>F597*I597</f>
        <v>20</v>
      </c>
      <c r="K597" s="35">
        <v>0</v>
      </c>
      <c r="L597" s="35">
        <v>0</v>
      </c>
    </row>
    <row r="598" spans="3:12">
      <c r="C598" s="35">
        <v>2</v>
      </c>
      <c r="D598" s="14" t="s">
        <v>21</v>
      </c>
      <c r="E598" s="35" t="s">
        <v>40</v>
      </c>
      <c r="F598" s="35">
        <v>1</v>
      </c>
      <c r="G598" s="35">
        <v>108</v>
      </c>
      <c r="H598" s="35">
        <f>F598*G598</f>
        <v>108</v>
      </c>
      <c r="I598" s="35">
        <v>20</v>
      </c>
      <c r="J598" s="35">
        <f>F598*I598</f>
        <v>20</v>
      </c>
      <c r="K598" s="35">
        <v>20</v>
      </c>
      <c r="L598" s="35">
        <f>F598*K598</f>
        <v>20</v>
      </c>
    </row>
    <row r="599" spans="3:12" ht="225">
      <c r="C599" s="35">
        <v>3</v>
      </c>
      <c r="D599" s="15" t="s">
        <v>22</v>
      </c>
      <c r="E599" s="35" t="s">
        <v>23</v>
      </c>
      <c r="F599" s="35">
        <v>16</v>
      </c>
      <c r="G599" s="35">
        <v>5</v>
      </c>
      <c r="H599" s="35">
        <f>F599*G599</f>
        <v>80</v>
      </c>
      <c r="I599" s="35">
        <v>0.5</v>
      </c>
      <c r="J599" s="35">
        <f>F599*I599</f>
        <v>8</v>
      </c>
      <c r="K599" s="35">
        <v>0.2</v>
      </c>
      <c r="L599" s="35">
        <f>F599*K599</f>
        <v>3.2</v>
      </c>
    </row>
    <row r="600" spans="3:12" ht="285">
      <c r="C600" s="35">
        <v>4</v>
      </c>
      <c r="D600" s="15" t="s">
        <v>184</v>
      </c>
      <c r="E600" s="35" t="s">
        <v>94</v>
      </c>
      <c r="F600" s="35">
        <v>24</v>
      </c>
      <c r="G600" s="35">
        <v>2.7</v>
      </c>
      <c r="H600" s="35">
        <f>F600*G600</f>
        <v>64.800000000000011</v>
      </c>
      <c r="I600" s="35">
        <v>0.3</v>
      </c>
      <c r="J600" s="35">
        <f>F600*I600</f>
        <v>7.1999999999999993</v>
      </c>
      <c r="K600" s="35">
        <v>0.2</v>
      </c>
      <c r="L600" s="35">
        <f>F600*K600</f>
        <v>4.8000000000000007</v>
      </c>
    </row>
    <row r="601" spans="3:12" ht="135">
      <c r="C601" s="35">
        <v>5</v>
      </c>
      <c r="D601" s="69" t="s">
        <v>68</v>
      </c>
      <c r="E601" s="35" t="s">
        <v>40</v>
      </c>
      <c r="F601" s="35">
        <v>0.7</v>
      </c>
      <c r="G601" s="35">
        <v>108</v>
      </c>
      <c r="H601" s="35">
        <f>F601*G601</f>
        <v>75.599999999999994</v>
      </c>
      <c r="I601" s="35">
        <v>20</v>
      </c>
      <c r="J601" s="35">
        <f>F601*I601</f>
        <v>14</v>
      </c>
      <c r="K601" s="35">
        <v>20</v>
      </c>
      <c r="L601" s="35">
        <f>F601*K601</f>
        <v>14</v>
      </c>
    </row>
    <row r="602" spans="3:12" ht="15.75" thickBot="1">
      <c r="C602" s="87"/>
      <c r="D602" s="87"/>
      <c r="E602" s="87"/>
      <c r="F602" s="87"/>
      <c r="G602" s="87"/>
      <c r="H602" s="87"/>
      <c r="I602" s="87"/>
      <c r="J602" s="87"/>
      <c r="K602" s="87"/>
      <c r="L602" s="88"/>
    </row>
    <row r="603" spans="3:12" ht="180">
      <c r="C603" s="44"/>
      <c r="D603" s="97" t="s">
        <v>69</v>
      </c>
      <c r="E603" s="44" t="s">
        <v>9</v>
      </c>
      <c r="F603" s="44">
        <v>1</v>
      </c>
      <c r="G603" s="44">
        <v>3300</v>
      </c>
      <c r="H603" s="44">
        <f>F603*G603</f>
        <v>3300</v>
      </c>
      <c r="I603" s="44">
        <v>500</v>
      </c>
      <c r="J603" s="44">
        <f>F603*I603</f>
        <v>500</v>
      </c>
      <c r="K603" s="44">
        <v>200</v>
      </c>
      <c r="L603" s="91">
        <f>F603*K603</f>
        <v>200</v>
      </c>
    </row>
    <row r="604" spans="3:12">
      <c r="C604" s="14"/>
      <c r="D604" s="14"/>
      <c r="E604" s="14"/>
      <c r="F604" s="14"/>
      <c r="G604" s="14"/>
      <c r="H604" s="14"/>
      <c r="I604" s="14"/>
      <c r="J604" s="14"/>
      <c r="K604" s="14"/>
      <c r="L604" s="14"/>
    </row>
    <row r="605" spans="3:12" ht="180">
      <c r="C605" s="14"/>
      <c r="D605" s="70" t="s">
        <v>70</v>
      </c>
      <c r="E605" s="14"/>
      <c r="F605" s="14"/>
      <c r="G605" s="14"/>
      <c r="H605" s="14"/>
      <c r="I605" s="14"/>
      <c r="J605" s="14"/>
      <c r="K605" s="14"/>
      <c r="L605" s="14"/>
    </row>
    <row r="606" spans="3:12" ht="285">
      <c r="C606" s="35">
        <v>1</v>
      </c>
      <c r="D606" s="15" t="s">
        <v>71</v>
      </c>
      <c r="E606" s="35" t="s">
        <v>40</v>
      </c>
      <c r="F606" s="35">
        <v>2.7</v>
      </c>
      <c r="G606" s="35">
        <v>0</v>
      </c>
      <c r="H606" s="35">
        <v>0</v>
      </c>
      <c r="I606" s="35">
        <v>20</v>
      </c>
      <c r="J606" s="35">
        <f t="shared" ref="J606:J613" si="76">F606*I606</f>
        <v>54</v>
      </c>
      <c r="K606" s="35">
        <v>0</v>
      </c>
      <c r="L606" s="35">
        <v>0</v>
      </c>
    </row>
    <row r="607" spans="3:12">
      <c r="C607" s="35">
        <v>2</v>
      </c>
      <c r="D607" s="14" t="s">
        <v>72</v>
      </c>
      <c r="E607" s="35" t="s">
        <v>40</v>
      </c>
      <c r="F607" s="35">
        <v>2.7</v>
      </c>
      <c r="G607" s="35">
        <v>108</v>
      </c>
      <c r="H607" s="35">
        <f t="shared" ref="H607:H613" si="77">F607*G607</f>
        <v>291.60000000000002</v>
      </c>
      <c r="I607" s="35">
        <v>20</v>
      </c>
      <c r="J607" s="35">
        <f t="shared" si="76"/>
        <v>54</v>
      </c>
      <c r="K607" s="35">
        <v>20</v>
      </c>
      <c r="L607" s="35">
        <f>F607*K607</f>
        <v>54</v>
      </c>
    </row>
    <row r="608" spans="3:12" ht="225">
      <c r="C608" s="35">
        <v>3</v>
      </c>
      <c r="D608" s="15" t="s">
        <v>73</v>
      </c>
      <c r="E608" s="35" t="s">
        <v>8</v>
      </c>
      <c r="F608" s="35">
        <v>600</v>
      </c>
      <c r="G608" s="35">
        <v>1.2</v>
      </c>
      <c r="H608" s="35">
        <f t="shared" si="77"/>
        <v>720</v>
      </c>
      <c r="I608" s="35">
        <v>0.4</v>
      </c>
      <c r="J608" s="35">
        <f t="shared" si="76"/>
        <v>240</v>
      </c>
      <c r="K608" s="35">
        <v>0.2</v>
      </c>
      <c r="L608" s="35">
        <f>F608*K608</f>
        <v>120</v>
      </c>
    </row>
    <row r="609" spans="3:12" ht="165">
      <c r="C609" s="35">
        <v>4</v>
      </c>
      <c r="D609" s="15" t="s">
        <v>74</v>
      </c>
      <c r="E609" s="35" t="s">
        <v>94</v>
      </c>
      <c r="F609" s="35">
        <v>58</v>
      </c>
      <c r="G609" s="35">
        <v>3</v>
      </c>
      <c r="H609" s="35">
        <f t="shared" si="77"/>
        <v>174</v>
      </c>
      <c r="I609" s="35">
        <v>3</v>
      </c>
      <c r="J609" s="35">
        <f t="shared" si="76"/>
        <v>174</v>
      </c>
      <c r="K609" s="35">
        <v>0.2</v>
      </c>
      <c r="L609" s="35">
        <f>F609*K609</f>
        <v>11.600000000000001</v>
      </c>
    </row>
    <row r="610" spans="3:12" ht="210">
      <c r="C610" s="35">
        <v>5</v>
      </c>
      <c r="D610" s="15" t="s">
        <v>75</v>
      </c>
      <c r="E610" s="35" t="s">
        <v>40</v>
      </c>
      <c r="F610" s="35">
        <v>0.12</v>
      </c>
      <c r="G610" s="35">
        <v>500</v>
      </c>
      <c r="H610" s="35">
        <f t="shared" si="77"/>
        <v>60</v>
      </c>
      <c r="I610" s="35">
        <v>300</v>
      </c>
      <c r="J610" s="35">
        <f t="shared" si="76"/>
        <v>36</v>
      </c>
      <c r="K610" s="35">
        <v>0</v>
      </c>
      <c r="L610" s="35">
        <v>0</v>
      </c>
    </row>
    <row r="611" spans="3:12" ht="210">
      <c r="C611" s="35">
        <v>6</v>
      </c>
      <c r="D611" s="15" t="s">
        <v>76</v>
      </c>
      <c r="E611" s="35" t="s">
        <v>94</v>
      </c>
      <c r="F611" s="35">
        <v>58</v>
      </c>
      <c r="G611" s="35">
        <v>1.5</v>
      </c>
      <c r="H611" s="35">
        <f t="shared" si="77"/>
        <v>87</v>
      </c>
      <c r="I611" s="35">
        <v>1</v>
      </c>
      <c r="J611" s="35">
        <f t="shared" si="76"/>
        <v>58</v>
      </c>
      <c r="K611" s="35">
        <v>0.2</v>
      </c>
      <c r="L611" s="35">
        <f>F611*K611</f>
        <v>11.600000000000001</v>
      </c>
    </row>
    <row r="612" spans="3:12" ht="135">
      <c r="C612" s="35">
        <v>7</v>
      </c>
      <c r="D612" s="15" t="s">
        <v>77</v>
      </c>
      <c r="E612" s="35" t="s">
        <v>40</v>
      </c>
      <c r="F612" s="35">
        <v>0.6</v>
      </c>
      <c r="G612" s="35">
        <v>108</v>
      </c>
      <c r="H612" s="35">
        <f t="shared" si="77"/>
        <v>64.8</v>
      </c>
      <c r="I612" s="35">
        <v>20</v>
      </c>
      <c r="J612" s="35">
        <f t="shared" si="76"/>
        <v>12</v>
      </c>
      <c r="K612" s="35">
        <v>20</v>
      </c>
      <c r="L612" s="35">
        <f>F612*K612</f>
        <v>12</v>
      </c>
    </row>
    <row r="613" spans="3:12" ht="240">
      <c r="C613" s="35">
        <v>8</v>
      </c>
      <c r="D613" s="15" t="s">
        <v>78</v>
      </c>
      <c r="E613" s="35" t="s">
        <v>94</v>
      </c>
      <c r="F613" s="35">
        <v>80</v>
      </c>
      <c r="G613" s="35">
        <v>12</v>
      </c>
      <c r="H613" s="35">
        <f t="shared" si="77"/>
        <v>960</v>
      </c>
      <c r="I613" s="35">
        <v>6</v>
      </c>
      <c r="J613" s="35">
        <f t="shared" si="76"/>
        <v>480</v>
      </c>
      <c r="K613" s="35">
        <v>0.2</v>
      </c>
      <c r="L613" s="35">
        <f>F613*K613</f>
        <v>16</v>
      </c>
    </row>
    <row r="614" spans="3:12" ht="15.75" thickBot="1">
      <c r="C614" s="87"/>
      <c r="D614" s="87"/>
      <c r="E614" s="92"/>
      <c r="F614" s="92"/>
      <c r="G614" s="92"/>
      <c r="H614" s="92"/>
      <c r="I614" s="92"/>
      <c r="J614" s="92"/>
      <c r="K614" s="92"/>
      <c r="L614" s="99"/>
    </row>
    <row r="615" spans="3:12" ht="240">
      <c r="C615" s="44"/>
      <c r="D615" s="97" t="s">
        <v>79</v>
      </c>
      <c r="E615" s="44"/>
      <c r="F615" s="44"/>
      <c r="G615" s="44"/>
      <c r="H615" s="44"/>
      <c r="I615" s="44"/>
      <c r="J615" s="44"/>
      <c r="K615" s="44"/>
      <c r="L615" s="44"/>
    </row>
    <row r="616" spans="3:12" ht="165">
      <c r="C616" s="35">
        <v>1</v>
      </c>
      <c r="D616" s="15" t="s">
        <v>80</v>
      </c>
      <c r="E616" s="35" t="s">
        <v>81</v>
      </c>
      <c r="F616" s="35">
        <v>12</v>
      </c>
      <c r="G616" s="35">
        <v>0</v>
      </c>
      <c r="H616" s="35">
        <v>0</v>
      </c>
      <c r="I616" s="35">
        <v>28</v>
      </c>
      <c r="J616" s="35">
        <f>F616*I616</f>
        <v>336</v>
      </c>
      <c r="K616" s="35">
        <v>6</v>
      </c>
      <c r="L616" s="35">
        <f>F616*K616</f>
        <v>72</v>
      </c>
    </row>
    <row r="617" spans="3:12" ht="120">
      <c r="C617" s="35">
        <v>1</v>
      </c>
      <c r="D617" s="15" t="s">
        <v>20</v>
      </c>
      <c r="E617" s="35" t="s">
        <v>40</v>
      </c>
      <c r="F617" s="35">
        <v>3.2</v>
      </c>
      <c r="G617" s="35">
        <v>0</v>
      </c>
      <c r="H617" s="35">
        <v>0</v>
      </c>
      <c r="I617" s="35">
        <v>20</v>
      </c>
      <c r="J617" s="35">
        <f>F617*I617</f>
        <v>64</v>
      </c>
      <c r="K617" s="35">
        <v>0</v>
      </c>
      <c r="L617" s="35">
        <v>0</v>
      </c>
    </row>
    <row r="618" spans="3:12">
      <c r="C618" s="35">
        <v>2</v>
      </c>
      <c r="D618" s="14" t="s">
        <v>21</v>
      </c>
      <c r="E618" s="35" t="s">
        <v>40</v>
      </c>
      <c r="F618" s="35">
        <v>10</v>
      </c>
      <c r="G618" s="35">
        <v>108</v>
      </c>
      <c r="H618" s="35">
        <f t="shared" ref="H618:H624" si="78">F618*G618</f>
        <v>1080</v>
      </c>
      <c r="I618" s="35">
        <v>20</v>
      </c>
      <c r="J618" s="35">
        <f>F618*I618</f>
        <v>200</v>
      </c>
      <c r="K618" s="35">
        <v>20</v>
      </c>
      <c r="L618" s="35">
        <f t="shared" ref="L618:L623" si="79">F618*K618</f>
        <v>200</v>
      </c>
    </row>
    <row r="619" spans="3:12" ht="270">
      <c r="C619" s="35">
        <v>3</v>
      </c>
      <c r="D619" s="15" t="s">
        <v>82</v>
      </c>
      <c r="E619" s="35" t="s">
        <v>23</v>
      </c>
      <c r="F619" s="35">
        <v>100</v>
      </c>
      <c r="G619" s="35">
        <v>5</v>
      </c>
      <c r="H619" s="35">
        <f t="shared" si="78"/>
        <v>500</v>
      </c>
      <c r="I619" s="35">
        <v>0.5</v>
      </c>
      <c r="J619" s="35">
        <f>F619*I619</f>
        <v>50</v>
      </c>
      <c r="K619" s="35">
        <v>0.2</v>
      </c>
      <c r="L619" s="35">
        <f t="shared" si="79"/>
        <v>20</v>
      </c>
    </row>
    <row r="620" spans="3:12" ht="285">
      <c r="C620" s="35">
        <v>4</v>
      </c>
      <c r="D620" s="15" t="s">
        <v>184</v>
      </c>
      <c r="E620" s="35" t="s">
        <v>94</v>
      </c>
      <c r="F620" s="35">
        <v>120</v>
      </c>
      <c r="G620" s="35">
        <v>2.7</v>
      </c>
      <c r="H620" s="35">
        <f t="shared" si="78"/>
        <v>324</v>
      </c>
      <c r="I620" s="35">
        <v>0.3</v>
      </c>
      <c r="J620" s="35">
        <f>F620*I620</f>
        <v>36</v>
      </c>
      <c r="K620" s="35">
        <v>0.2</v>
      </c>
      <c r="L620" s="35">
        <f t="shared" si="79"/>
        <v>24</v>
      </c>
    </row>
    <row r="621" spans="3:12" ht="90">
      <c r="C621" s="35">
        <v>5</v>
      </c>
      <c r="D621" s="69" t="s">
        <v>83</v>
      </c>
      <c r="E621" s="35" t="s">
        <v>94</v>
      </c>
      <c r="F621" s="35">
        <v>1</v>
      </c>
      <c r="G621" s="35">
        <v>100</v>
      </c>
      <c r="H621" s="35">
        <f t="shared" si="78"/>
        <v>100</v>
      </c>
      <c r="I621" s="35">
        <v>10</v>
      </c>
      <c r="J621" s="35">
        <f>I621*F621</f>
        <v>10</v>
      </c>
      <c r="K621" s="35">
        <v>10</v>
      </c>
      <c r="L621" s="35">
        <f t="shared" si="79"/>
        <v>10</v>
      </c>
    </row>
    <row r="622" spans="3:12" ht="409.5">
      <c r="C622" s="35">
        <v>6</v>
      </c>
      <c r="D622" s="15" t="s">
        <v>84</v>
      </c>
      <c r="E622" s="35" t="s">
        <v>8</v>
      </c>
      <c r="F622" s="35">
        <v>1</v>
      </c>
      <c r="G622" s="35">
        <v>150</v>
      </c>
      <c r="H622" s="35">
        <f t="shared" si="78"/>
        <v>150</v>
      </c>
      <c r="I622" s="35">
        <v>5</v>
      </c>
      <c r="J622" s="35">
        <f>I622*F622</f>
        <v>5</v>
      </c>
      <c r="K622" s="35">
        <v>10</v>
      </c>
      <c r="L622" s="35">
        <f t="shared" si="79"/>
        <v>10</v>
      </c>
    </row>
    <row r="623" spans="3:12" ht="180">
      <c r="C623" s="35">
        <v>8</v>
      </c>
      <c r="D623" s="15" t="s">
        <v>85</v>
      </c>
      <c r="E623" s="35" t="s">
        <v>8</v>
      </c>
      <c r="F623" s="35">
        <v>3</v>
      </c>
      <c r="G623" s="35">
        <v>70</v>
      </c>
      <c r="H623" s="35">
        <f t="shared" si="78"/>
        <v>210</v>
      </c>
      <c r="I623" s="35">
        <v>2</v>
      </c>
      <c r="J623" s="35">
        <f>F623*I623</f>
        <v>6</v>
      </c>
      <c r="K623" s="35">
        <v>5</v>
      </c>
      <c r="L623" s="35">
        <f t="shared" si="79"/>
        <v>15</v>
      </c>
    </row>
    <row r="624" spans="3:12">
      <c r="C624" s="35">
        <v>9</v>
      </c>
      <c r="D624" s="14" t="s">
        <v>42</v>
      </c>
      <c r="E624" s="35" t="s">
        <v>43</v>
      </c>
      <c r="F624" s="35">
        <v>0.4</v>
      </c>
      <c r="G624" s="35">
        <v>200</v>
      </c>
      <c r="H624" s="35">
        <f t="shared" si="78"/>
        <v>80</v>
      </c>
      <c r="I624" s="35">
        <v>200</v>
      </c>
      <c r="J624" s="35">
        <f>F624*I624</f>
        <v>80</v>
      </c>
      <c r="K624" s="35">
        <v>0</v>
      </c>
      <c r="L624" s="35">
        <v>0</v>
      </c>
    </row>
    <row r="625" spans="3:12">
      <c r="C625" s="42"/>
      <c r="D625" s="42"/>
      <c r="E625" s="42"/>
      <c r="F625" s="42"/>
      <c r="G625" s="42"/>
      <c r="H625" s="42"/>
      <c r="I625" s="42"/>
      <c r="J625" s="42"/>
      <c r="K625" s="42"/>
      <c r="L625" s="102"/>
    </row>
    <row r="626" spans="3:12" ht="165">
      <c r="C626" s="14"/>
      <c r="D626" s="70" t="s">
        <v>86</v>
      </c>
      <c r="E626" s="14" t="s">
        <v>87</v>
      </c>
      <c r="F626" s="35">
        <v>1</v>
      </c>
      <c r="G626" s="35">
        <v>2300</v>
      </c>
      <c r="H626" s="35">
        <f>F626*G626</f>
        <v>2300</v>
      </c>
      <c r="I626" s="35">
        <v>500</v>
      </c>
      <c r="J626" s="35">
        <f>F626*I626</f>
        <v>500</v>
      </c>
      <c r="K626" s="35">
        <v>200</v>
      </c>
      <c r="L626" s="68">
        <f>F626*K626</f>
        <v>200</v>
      </c>
    </row>
    <row r="627" spans="3:12" ht="195">
      <c r="C627" s="31"/>
      <c r="D627" s="97" t="s">
        <v>88</v>
      </c>
      <c r="E627" s="31"/>
      <c r="F627" s="31"/>
      <c r="G627" s="31"/>
      <c r="H627" s="31"/>
      <c r="I627" s="31"/>
      <c r="J627" s="31"/>
      <c r="K627" s="31"/>
      <c r="L627" s="31"/>
    </row>
    <row r="628" spans="3:12" ht="165">
      <c r="C628" s="35">
        <v>1</v>
      </c>
      <c r="D628" s="15" t="s">
        <v>10</v>
      </c>
      <c r="E628" s="35" t="s">
        <v>40</v>
      </c>
      <c r="F628" s="35">
        <v>10</v>
      </c>
      <c r="G628" s="35">
        <v>0</v>
      </c>
      <c r="H628" s="35">
        <v>0</v>
      </c>
      <c r="I628" s="35">
        <v>20</v>
      </c>
      <c r="J628" s="35">
        <f t="shared" ref="J628:J641" si="80">F628*I628</f>
        <v>200</v>
      </c>
      <c r="K628" s="35">
        <v>0</v>
      </c>
      <c r="L628" s="35">
        <f t="shared" ref="L628:L641" si="81">F628*K628</f>
        <v>0</v>
      </c>
    </row>
    <row r="629" spans="3:12" ht="180">
      <c r="C629" s="35">
        <v>2</v>
      </c>
      <c r="D629" s="15" t="s">
        <v>11</v>
      </c>
      <c r="E629" s="35" t="s">
        <v>157</v>
      </c>
      <c r="F629" s="35">
        <v>120</v>
      </c>
      <c r="G629" s="35">
        <v>5</v>
      </c>
      <c r="H629" s="35">
        <f t="shared" ref="H629:H641" si="82">F629*G629</f>
        <v>600</v>
      </c>
      <c r="I629" s="35">
        <v>0.5</v>
      </c>
      <c r="J629" s="35">
        <f t="shared" si="80"/>
        <v>60</v>
      </c>
      <c r="K629" s="35">
        <v>0.2</v>
      </c>
      <c r="L629" s="35">
        <f t="shared" si="81"/>
        <v>24</v>
      </c>
    </row>
    <row r="630" spans="3:12" ht="225">
      <c r="C630" s="35">
        <v>3</v>
      </c>
      <c r="D630" s="15" t="s">
        <v>180</v>
      </c>
      <c r="E630" s="35" t="s">
        <v>94</v>
      </c>
      <c r="F630" s="35">
        <v>100</v>
      </c>
      <c r="G630" s="35">
        <v>8</v>
      </c>
      <c r="H630" s="35">
        <f t="shared" si="82"/>
        <v>800</v>
      </c>
      <c r="I630" s="35">
        <v>0.3</v>
      </c>
      <c r="J630" s="35">
        <f t="shared" si="80"/>
        <v>30</v>
      </c>
      <c r="K630" s="35">
        <v>0.2</v>
      </c>
      <c r="L630" s="35">
        <f t="shared" si="81"/>
        <v>20</v>
      </c>
    </row>
    <row r="631" spans="3:12">
      <c r="C631" s="35">
        <v>4</v>
      </c>
      <c r="D631" s="14" t="s">
        <v>89</v>
      </c>
      <c r="E631" s="35" t="s">
        <v>157</v>
      </c>
      <c r="F631" s="35">
        <v>75</v>
      </c>
      <c r="G631" s="35">
        <v>2</v>
      </c>
      <c r="H631" s="35">
        <f t="shared" si="82"/>
        <v>150</v>
      </c>
      <c r="I631" s="35">
        <v>1</v>
      </c>
      <c r="J631" s="35">
        <f t="shared" si="80"/>
        <v>75</v>
      </c>
      <c r="K631" s="35">
        <v>0.2</v>
      </c>
      <c r="L631" s="35">
        <f t="shared" si="81"/>
        <v>15</v>
      </c>
    </row>
    <row r="632" spans="3:12" ht="210">
      <c r="C632" s="35">
        <v>5</v>
      </c>
      <c r="D632" s="15" t="s">
        <v>90</v>
      </c>
      <c r="E632" s="35" t="s">
        <v>7</v>
      </c>
      <c r="F632" s="35">
        <v>8</v>
      </c>
      <c r="G632" s="35">
        <v>14</v>
      </c>
      <c r="H632" s="35">
        <f t="shared" si="82"/>
        <v>112</v>
      </c>
      <c r="I632" s="35">
        <v>3</v>
      </c>
      <c r="J632" s="35">
        <f t="shared" si="80"/>
        <v>24</v>
      </c>
      <c r="K632" s="35">
        <v>2</v>
      </c>
      <c r="L632" s="35">
        <f t="shared" si="81"/>
        <v>16</v>
      </c>
    </row>
    <row r="633" spans="3:12">
      <c r="C633" s="35">
        <v>6</v>
      </c>
      <c r="D633" s="14" t="s">
        <v>185</v>
      </c>
      <c r="E633" s="35" t="s">
        <v>157</v>
      </c>
      <c r="F633" s="35">
        <v>50</v>
      </c>
      <c r="G633" s="35">
        <v>1</v>
      </c>
      <c r="H633" s="35">
        <f t="shared" si="82"/>
        <v>50</v>
      </c>
      <c r="I633" s="35">
        <v>0.2</v>
      </c>
      <c r="J633" s="35">
        <f t="shared" si="80"/>
        <v>10</v>
      </c>
      <c r="K633" s="35">
        <v>0.2</v>
      </c>
      <c r="L633" s="35">
        <f t="shared" si="81"/>
        <v>10</v>
      </c>
    </row>
    <row r="634" spans="3:12">
      <c r="C634" s="35">
        <v>7</v>
      </c>
      <c r="D634" s="14" t="s">
        <v>186</v>
      </c>
      <c r="E634" s="35" t="s">
        <v>157</v>
      </c>
      <c r="F634" s="35">
        <v>80</v>
      </c>
      <c r="G634" s="101">
        <v>1.2</v>
      </c>
      <c r="H634" s="35">
        <f t="shared" si="82"/>
        <v>96</v>
      </c>
      <c r="I634" s="35">
        <v>0.2</v>
      </c>
      <c r="J634" s="35">
        <f t="shared" si="80"/>
        <v>16</v>
      </c>
      <c r="K634" s="35">
        <v>0.2</v>
      </c>
      <c r="L634" s="35">
        <f t="shared" si="81"/>
        <v>16</v>
      </c>
    </row>
    <row r="635" spans="3:12" ht="180">
      <c r="C635" s="35">
        <v>8</v>
      </c>
      <c r="D635" s="15" t="s">
        <v>91</v>
      </c>
      <c r="E635" s="35" t="s">
        <v>157</v>
      </c>
      <c r="F635" s="35">
        <v>50</v>
      </c>
      <c r="G635" s="35">
        <v>7</v>
      </c>
      <c r="H635" s="35">
        <f t="shared" si="82"/>
        <v>350</v>
      </c>
      <c r="I635" s="35">
        <v>0.5</v>
      </c>
      <c r="J635" s="35">
        <f t="shared" si="80"/>
        <v>25</v>
      </c>
      <c r="K635" s="35">
        <v>0.2</v>
      </c>
      <c r="L635" s="35">
        <f t="shared" si="81"/>
        <v>10</v>
      </c>
    </row>
    <row r="636" spans="3:12">
      <c r="C636" s="35">
        <v>9</v>
      </c>
      <c r="D636" s="14" t="s">
        <v>92</v>
      </c>
      <c r="E636" s="35" t="s">
        <v>157</v>
      </c>
      <c r="F636" s="35">
        <v>120</v>
      </c>
      <c r="G636" s="35">
        <v>5</v>
      </c>
      <c r="H636" s="35">
        <f t="shared" si="82"/>
        <v>600</v>
      </c>
      <c r="I636" s="35">
        <v>1</v>
      </c>
      <c r="J636" s="35">
        <f t="shared" si="80"/>
        <v>120</v>
      </c>
      <c r="K636" s="35">
        <v>0.2</v>
      </c>
      <c r="L636" s="35">
        <f t="shared" si="81"/>
        <v>24</v>
      </c>
    </row>
    <row r="637" spans="3:12" ht="225">
      <c r="C637" s="35">
        <v>10</v>
      </c>
      <c r="D637" s="15" t="s">
        <v>93</v>
      </c>
      <c r="E637" s="35" t="s">
        <v>94</v>
      </c>
      <c r="F637" s="35">
        <v>80</v>
      </c>
      <c r="G637" s="35">
        <v>13</v>
      </c>
      <c r="H637" s="35">
        <f t="shared" si="82"/>
        <v>1040</v>
      </c>
      <c r="I637" s="35">
        <v>1</v>
      </c>
      <c r="J637" s="35">
        <f t="shared" si="80"/>
        <v>80</v>
      </c>
      <c r="K637" s="35">
        <v>0.2</v>
      </c>
      <c r="L637" s="35">
        <f t="shared" si="81"/>
        <v>16</v>
      </c>
    </row>
    <row r="638" spans="3:12">
      <c r="C638" s="89">
        <v>11</v>
      </c>
      <c r="D638" s="86" t="s">
        <v>95</v>
      </c>
      <c r="E638" s="35" t="s">
        <v>40</v>
      </c>
      <c r="F638" s="89">
        <v>10</v>
      </c>
      <c r="G638" s="35">
        <v>108</v>
      </c>
      <c r="H638" s="35">
        <f t="shared" si="82"/>
        <v>1080</v>
      </c>
      <c r="I638" s="35">
        <v>20</v>
      </c>
      <c r="J638" s="35">
        <f t="shared" si="80"/>
        <v>200</v>
      </c>
      <c r="K638" s="35">
        <v>20</v>
      </c>
      <c r="L638" s="35">
        <f t="shared" si="81"/>
        <v>200</v>
      </c>
    </row>
    <row r="639" spans="3:12">
      <c r="C639" s="89">
        <v>12</v>
      </c>
      <c r="D639" s="86" t="s">
        <v>96</v>
      </c>
      <c r="E639" s="89" t="s">
        <v>8</v>
      </c>
      <c r="F639" s="89">
        <v>400</v>
      </c>
      <c r="G639" s="35">
        <v>0.5</v>
      </c>
      <c r="H639" s="35">
        <f t="shared" si="82"/>
        <v>200</v>
      </c>
      <c r="I639" s="35">
        <v>0.2</v>
      </c>
      <c r="J639" s="35">
        <f t="shared" si="80"/>
        <v>80</v>
      </c>
      <c r="K639" s="35">
        <v>0.01</v>
      </c>
      <c r="L639" s="35">
        <f t="shared" si="81"/>
        <v>4</v>
      </c>
    </row>
    <row r="640" spans="3:12">
      <c r="C640" s="89">
        <v>13</v>
      </c>
      <c r="D640" s="86" t="s">
        <v>42</v>
      </c>
      <c r="E640" s="89" t="s">
        <v>43</v>
      </c>
      <c r="F640" s="89">
        <v>0.5</v>
      </c>
      <c r="G640" s="35">
        <v>200</v>
      </c>
      <c r="H640" s="35">
        <f t="shared" si="82"/>
        <v>100</v>
      </c>
      <c r="I640" s="35">
        <v>200</v>
      </c>
      <c r="J640" s="35">
        <f t="shared" si="80"/>
        <v>100</v>
      </c>
      <c r="K640" s="35">
        <v>60</v>
      </c>
      <c r="L640" s="35">
        <f t="shared" si="81"/>
        <v>30</v>
      </c>
    </row>
    <row r="641" spans="3:12">
      <c r="C641" s="89">
        <v>14</v>
      </c>
      <c r="D641" s="86" t="s">
        <v>97</v>
      </c>
      <c r="E641" s="89" t="s">
        <v>8</v>
      </c>
      <c r="F641" s="89">
        <v>4</v>
      </c>
      <c r="G641" s="35">
        <v>130</v>
      </c>
      <c r="H641" s="35">
        <f t="shared" si="82"/>
        <v>520</v>
      </c>
      <c r="I641" s="35">
        <v>10</v>
      </c>
      <c r="J641" s="35">
        <f t="shared" si="80"/>
        <v>40</v>
      </c>
      <c r="K641" s="35">
        <v>10</v>
      </c>
      <c r="L641" s="35">
        <f t="shared" si="81"/>
        <v>40</v>
      </c>
    </row>
    <row r="642" spans="3:12">
      <c r="C642" s="98"/>
      <c r="D642" s="95"/>
      <c r="E642" s="98"/>
      <c r="F642" s="98"/>
      <c r="G642" s="43"/>
      <c r="H642" s="43"/>
      <c r="I642" s="43"/>
      <c r="J642" s="43"/>
      <c r="K642" s="43"/>
      <c r="L642" s="100"/>
    </row>
    <row r="643" spans="3:12" ht="165">
      <c r="C643" s="14"/>
      <c r="D643" s="70" t="s">
        <v>98</v>
      </c>
      <c r="E643" s="14"/>
      <c r="F643" s="14"/>
      <c r="G643" s="14"/>
      <c r="H643" s="14"/>
      <c r="I643" s="14"/>
      <c r="J643" s="14"/>
      <c r="K643" s="14"/>
      <c r="L643" s="14"/>
    </row>
    <row r="644" spans="3:12">
      <c r="C644" s="14"/>
      <c r="D644" s="14" t="s">
        <v>99</v>
      </c>
      <c r="E644" s="14"/>
      <c r="F644" s="14"/>
      <c r="G644" s="14"/>
      <c r="H644" s="14"/>
      <c r="I644" s="14"/>
      <c r="J644" s="14"/>
      <c r="K644" s="14"/>
      <c r="L644" s="14"/>
    </row>
    <row r="645" spans="3:12" ht="150">
      <c r="C645" s="35">
        <v>1</v>
      </c>
      <c r="D645" s="15" t="s">
        <v>100</v>
      </c>
      <c r="E645" s="35" t="s">
        <v>40</v>
      </c>
      <c r="F645" s="35">
        <v>0.6</v>
      </c>
      <c r="G645" s="35">
        <v>0</v>
      </c>
      <c r="H645" s="35">
        <v>0</v>
      </c>
      <c r="I645" s="35">
        <v>20</v>
      </c>
      <c r="J645" s="35">
        <f t="shared" ref="J645:J650" si="83">F645*I645</f>
        <v>12</v>
      </c>
      <c r="K645" s="35">
        <v>0</v>
      </c>
      <c r="L645" s="35">
        <v>0</v>
      </c>
    </row>
    <row r="646" spans="3:12">
      <c r="C646" s="35">
        <v>2</v>
      </c>
      <c r="D646" s="14" t="s">
        <v>101</v>
      </c>
      <c r="E646" s="35" t="s">
        <v>40</v>
      </c>
      <c r="F646" s="35">
        <v>0.6</v>
      </c>
      <c r="G646" s="35">
        <v>108</v>
      </c>
      <c r="H646" s="35">
        <f>F646*G646</f>
        <v>64.8</v>
      </c>
      <c r="I646" s="35">
        <v>20</v>
      </c>
      <c r="J646" s="35">
        <f t="shared" si="83"/>
        <v>12</v>
      </c>
      <c r="K646" s="35">
        <v>20</v>
      </c>
      <c r="L646" s="35">
        <f>F646*K646</f>
        <v>12</v>
      </c>
    </row>
    <row r="647" spans="3:12" ht="150">
      <c r="C647" s="35">
        <v>3</v>
      </c>
      <c r="D647" s="15" t="s">
        <v>102</v>
      </c>
      <c r="E647" s="35" t="s">
        <v>8</v>
      </c>
      <c r="F647" s="35">
        <v>180</v>
      </c>
      <c r="G647" s="35">
        <v>1.5</v>
      </c>
      <c r="H647" s="35">
        <f>F647*G647</f>
        <v>270</v>
      </c>
      <c r="I647" s="35">
        <v>0.4</v>
      </c>
      <c r="J647" s="35">
        <f t="shared" si="83"/>
        <v>72</v>
      </c>
      <c r="K647" s="35">
        <v>0.1</v>
      </c>
      <c r="L647" s="35">
        <f>F647*K647</f>
        <v>18</v>
      </c>
    </row>
    <row r="648" spans="3:12">
      <c r="C648" s="35">
        <v>4</v>
      </c>
      <c r="D648" s="14" t="s">
        <v>103</v>
      </c>
      <c r="E648" s="35" t="s">
        <v>40</v>
      </c>
      <c r="F648" s="35">
        <v>0.12</v>
      </c>
      <c r="G648" s="35">
        <v>400</v>
      </c>
      <c r="H648" s="35">
        <f>F648*G648</f>
        <v>48</v>
      </c>
      <c r="I648" s="35">
        <v>100</v>
      </c>
      <c r="J648" s="35">
        <f t="shared" si="83"/>
        <v>12</v>
      </c>
      <c r="K648" s="35">
        <v>0</v>
      </c>
      <c r="L648" s="35">
        <v>0</v>
      </c>
    </row>
    <row r="649" spans="3:12" ht="150">
      <c r="C649" s="35">
        <v>5</v>
      </c>
      <c r="D649" s="15" t="s">
        <v>104</v>
      </c>
      <c r="E649" s="35" t="s">
        <v>8</v>
      </c>
      <c r="F649" s="35">
        <v>3</v>
      </c>
      <c r="G649" s="35">
        <v>14</v>
      </c>
      <c r="H649" s="35">
        <f>F649*G649</f>
        <v>42</v>
      </c>
      <c r="I649" s="35">
        <v>4</v>
      </c>
      <c r="J649" s="35">
        <f t="shared" si="83"/>
        <v>12</v>
      </c>
      <c r="K649" s="35">
        <v>3</v>
      </c>
      <c r="L649" s="35">
        <f>F649*K649</f>
        <v>9</v>
      </c>
    </row>
    <row r="650" spans="3:12" ht="15.75" thickBot="1">
      <c r="C650" s="92">
        <v>6</v>
      </c>
      <c r="D650" s="87" t="s">
        <v>105</v>
      </c>
      <c r="E650" s="92" t="s">
        <v>94</v>
      </c>
      <c r="F650" s="92">
        <v>2.2000000000000002</v>
      </c>
      <c r="G650" s="92">
        <v>50</v>
      </c>
      <c r="H650" s="92">
        <f>F650*G650</f>
        <v>110.00000000000001</v>
      </c>
      <c r="I650" s="92">
        <v>15</v>
      </c>
      <c r="J650" s="92">
        <f t="shared" si="83"/>
        <v>33</v>
      </c>
      <c r="K650" s="92">
        <v>5</v>
      </c>
      <c r="L650" s="92">
        <f>F650*K650</f>
        <v>11</v>
      </c>
    </row>
    <row r="651" spans="3:12">
      <c r="C651" s="41"/>
      <c r="D651" s="41"/>
      <c r="E651" s="85"/>
      <c r="F651" s="85"/>
      <c r="G651" s="85"/>
      <c r="H651" s="85"/>
      <c r="I651" s="85"/>
      <c r="J651" s="85"/>
      <c r="K651" s="85"/>
      <c r="L651" s="90"/>
    </row>
    <row r="652" spans="3:12">
      <c r="C652" s="14"/>
      <c r="D652" s="35" t="s">
        <v>158</v>
      </c>
      <c r="E652" s="86"/>
      <c r="F652" s="86"/>
      <c r="G652" s="86"/>
      <c r="H652" s="86"/>
      <c r="I652" s="86"/>
      <c r="J652" s="86"/>
      <c r="K652" s="86"/>
      <c r="L652" s="86"/>
    </row>
    <row r="653" spans="3:12">
      <c r="C653" s="14"/>
      <c r="D653" s="103" t="s">
        <v>106</v>
      </c>
      <c r="E653" s="14"/>
      <c r="F653" s="14"/>
      <c r="G653" s="14"/>
      <c r="H653" s="14"/>
      <c r="I653" s="14"/>
      <c r="J653" s="14"/>
      <c r="K653" s="14"/>
      <c r="L653" s="14"/>
    </row>
    <row r="654" spans="3:12">
      <c r="C654" s="14"/>
      <c r="D654" s="35" t="s">
        <v>158</v>
      </c>
      <c r="E654" s="14"/>
      <c r="F654" s="14"/>
      <c r="G654" s="14"/>
      <c r="H654" s="14"/>
      <c r="I654" s="14"/>
      <c r="J654" s="14"/>
      <c r="K654" s="14"/>
      <c r="L654" s="14"/>
    </row>
    <row r="655" spans="3:12">
      <c r="C655" s="14"/>
      <c r="D655" s="35" t="s">
        <v>107</v>
      </c>
      <c r="E655" s="14"/>
      <c r="F655" s="14"/>
      <c r="G655" s="14"/>
      <c r="H655" s="14"/>
      <c r="I655" s="14"/>
      <c r="J655" s="14"/>
      <c r="K655" s="14"/>
      <c r="L655" s="14"/>
    </row>
    <row r="656" spans="3:12">
      <c r="C656" s="14"/>
      <c r="D656" s="35" t="s">
        <v>158</v>
      </c>
      <c r="E656" s="14"/>
      <c r="F656" s="14"/>
      <c r="G656" s="14"/>
      <c r="H656" s="14"/>
      <c r="I656" s="14"/>
      <c r="J656" s="14"/>
      <c r="K656" s="14"/>
      <c r="L656" s="14"/>
    </row>
    <row r="657" spans="3:12">
      <c r="C657" s="14"/>
      <c r="D657" s="35" t="s">
        <v>108</v>
      </c>
      <c r="E657" s="14"/>
      <c r="F657" s="14"/>
      <c r="G657" s="14"/>
      <c r="H657" s="14"/>
      <c r="I657" s="14"/>
      <c r="J657" s="14"/>
      <c r="K657" s="14"/>
      <c r="L657" s="45"/>
    </row>
    <row r="658" spans="3:12" ht="15.75" thickBot="1">
      <c r="C658" s="14"/>
      <c r="D658" s="92" t="s">
        <v>109</v>
      </c>
      <c r="E658" s="87"/>
      <c r="F658" s="87"/>
      <c r="G658" s="87"/>
      <c r="H658" s="87"/>
      <c r="I658" s="87"/>
      <c r="J658" s="87"/>
      <c r="K658" s="87"/>
      <c r="L658" s="87"/>
    </row>
  </sheetData>
  <mergeCells count="18">
    <mergeCell ref="J8:J11"/>
    <mergeCell ref="B4:L4"/>
    <mergeCell ref="B5:L5"/>
    <mergeCell ref="J6:K6"/>
    <mergeCell ref="F6:G6"/>
    <mergeCell ref="C521:C525"/>
    <mergeCell ref="D521:D525"/>
    <mergeCell ref="E521:E525"/>
    <mergeCell ref="F521:F525"/>
    <mergeCell ref="K523:K525"/>
    <mergeCell ref="G521:H522"/>
    <mergeCell ref="I521:J522"/>
    <mergeCell ref="K521:L522"/>
    <mergeCell ref="L523:L525"/>
    <mergeCell ref="G523:G525"/>
    <mergeCell ref="H523:H525"/>
    <mergeCell ref="I523:I525"/>
    <mergeCell ref="J523:J525"/>
  </mergeCells>
  <phoneticPr fontId="0" type="noConversion"/>
  <pageMargins left="0.75" right="0.75" top="0.24" bottom="0.49" header="0.3" footer="0.5"/>
  <pageSetup paperSize="9" orientation="landscape" r:id="rId1"/>
  <headerFooter alignWithMargins="0"/>
  <ignoredErrors>
    <ignoredError sqref="G137:I137 B153 E81 F80 F82:H82 E96:H97" numberStoredAsText="1"/>
    <ignoredError sqref="L178:L183" formula="1"/>
  </ignoredErrors>
</worksheet>
</file>

<file path=xl/worksheets/sheet2.xml><?xml version="1.0" encoding="utf-8"?>
<worksheet xmlns="http://schemas.openxmlformats.org/spreadsheetml/2006/main" xmlns:r="http://schemas.openxmlformats.org/officeDocument/2006/relationships">
  <dimension ref="A1:R65"/>
  <sheetViews>
    <sheetView topLeftCell="A39" workbookViewId="0">
      <selection activeCell="N48" sqref="N48"/>
    </sheetView>
  </sheetViews>
  <sheetFormatPr defaultColWidth="9.140625" defaultRowHeight="15"/>
  <cols>
    <col min="1" max="1" width="4.7109375" style="2" customWidth="1"/>
    <col min="2" max="2" width="13.7109375" style="2" customWidth="1"/>
    <col min="3" max="3" width="20.5703125" style="2" customWidth="1"/>
    <col min="4" max="4" width="24.28515625" style="2" customWidth="1"/>
    <col min="5" max="5" width="10.5703125" style="2" customWidth="1"/>
    <col min="6" max="6" width="16.140625" style="2" customWidth="1"/>
    <col min="7" max="7" width="7.7109375" style="2" customWidth="1"/>
    <col min="8" max="8" width="9.140625" style="2"/>
    <col min="9" max="9" width="8.28515625" style="2" customWidth="1"/>
    <col min="10" max="10" width="12.140625" style="2" customWidth="1"/>
    <col min="11" max="11" width="17.42578125" style="2" customWidth="1"/>
    <col min="12" max="16384" width="9.140625" style="2"/>
  </cols>
  <sheetData>
    <row r="1" spans="1:15" ht="29.45" customHeight="1">
      <c r="A1" s="550" t="s">
        <v>376</v>
      </c>
      <c r="B1" s="550"/>
      <c r="C1" s="550"/>
      <c r="D1" s="550"/>
      <c r="E1" s="550"/>
      <c r="F1" s="550"/>
      <c r="G1" s="550"/>
      <c r="H1" s="550"/>
      <c r="I1" s="550"/>
      <c r="J1" s="550"/>
      <c r="K1" s="550"/>
    </row>
    <row r="2" spans="1:15" ht="86.25" customHeight="1">
      <c r="A2" s="556" t="s">
        <v>377</v>
      </c>
      <c r="B2" s="556"/>
      <c r="C2" s="556"/>
      <c r="D2" s="556"/>
      <c r="E2" s="556"/>
      <c r="F2" s="556"/>
      <c r="G2" s="556"/>
      <c r="H2" s="556"/>
      <c r="I2" s="556"/>
      <c r="J2" s="556"/>
      <c r="K2" s="556"/>
      <c r="L2" s="158"/>
    </row>
    <row r="3" spans="1:15" ht="0.75" customHeight="1">
      <c r="A3" s="3"/>
      <c r="B3" s="3"/>
      <c r="C3" s="3"/>
      <c r="D3" s="3"/>
      <c r="E3" s="3"/>
      <c r="F3" s="3"/>
      <c r="G3" s="3"/>
      <c r="H3" s="3"/>
      <c r="I3" s="3"/>
      <c r="J3" s="3"/>
      <c r="K3" s="4"/>
    </row>
    <row r="4" spans="1:15" hidden="1">
      <c r="A4" s="3"/>
      <c r="B4" s="3"/>
      <c r="C4" s="3"/>
      <c r="D4" s="3"/>
      <c r="E4" s="3"/>
      <c r="F4" s="3"/>
      <c r="G4" s="3"/>
      <c r="H4" s="3"/>
      <c r="I4" s="3"/>
      <c r="J4" s="3"/>
      <c r="K4" s="4"/>
    </row>
    <row r="5" spans="1:15" hidden="1">
      <c r="A5" s="5"/>
      <c r="B5" s="5"/>
      <c r="C5" s="5"/>
      <c r="D5" s="5"/>
      <c r="E5" s="5"/>
      <c r="F5" s="5"/>
      <c r="G5" s="5"/>
      <c r="H5" s="5"/>
      <c r="I5" s="5"/>
      <c r="J5" s="5"/>
      <c r="K5" s="5"/>
    </row>
    <row r="6" spans="1:15" ht="104.25" customHeight="1">
      <c r="A6" s="11" t="s">
        <v>172</v>
      </c>
      <c r="B6" s="551" t="s">
        <v>110</v>
      </c>
      <c r="C6" s="551"/>
      <c r="D6" s="17" t="s">
        <v>366</v>
      </c>
      <c r="E6" s="17" t="s">
        <v>166</v>
      </c>
      <c r="F6" s="17" t="s">
        <v>127</v>
      </c>
      <c r="G6" s="17" t="s">
        <v>165</v>
      </c>
      <c r="H6" s="17" t="s">
        <v>171</v>
      </c>
      <c r="I6" s="17" t="s">
        <v>111</v>
      </c>
      <c r="J6" s="9" t="s">
        <v>158</v>
      </c>
      <c r="K6" s="215" t="s">
        <v>370</v>
      </c>
    </row>
    <row r="7" spans="1:15" ht="37.15" customHeight="1">
      <c r="A7" s="9" t="s">
        <v>2</v>
      </c>
      <c r="B7" s="274" t="s">
        <v>168</v>
      </c>
      <c r="C7" s="274" t="s">
        <v>168</v>
      </c>
      <c r="D7" s="7" t="s">
        <v>367</v>
      </c>
      <c r="E7" s="129" t="s">
        <v>191</v>
      </c>
      <c r="F7" s="6" t="s">
        <v>365</v>
      </c>
      <c r="G7" s="17" t="s">
        <v>157</v>
      </c>
      <c r="H7" s="9">
        <v>200</v>
      </c>
      <c r="I7" s="9">
        <v>3.5</v>
      </c>
      <c r="J7" s="130">
        <f>H7*I7</f>
        <v>700</v>
      </c>
      <c r="K7" s="197"/>
    </row>
    <row r="8" spans="1:15" ht="34.15" customHeight="1">
      <c r="A8" s="9"/>
      <c r="B8" s="255"/>
      <c r="C8" s="255"/>
      <c r="D8" s="7" t="s">
        <v>367</v>
      </c>
      <c r="E8" s="17" t="s">
        <v>191</v>
      </c>
      <c r="F8" s="9" t="s">
        <v>150</v>
      </c>
      <c r="G8" s="9" t="s">
        <v>157</v>
      </c>
      <c r="H8" s="9">
        <v>330</v>
      </c>
      <c r="I8" s="9">
        <v>1.6</v>
      </c>
      <c r="J8" s="127">
        <f>I8*H8</f>
        <v>528</v>
      </c>
      <c r="K8" s="197"/>
    </row>
    <row r="9" spans="1:15" ht="28.5" customHeight="1">
      <c r="A9" s="9"/>
      <c r="B9" s="106" t="s">
        <v>158</v>
      </c>
      <c r="C9" s="255"/>
      <c r="D9" s="7"/>
      <c r="E9" s="17"/>
      <c r="F9" s="9"/>
      <c r="G9" s="9"/>
      <c r="H9" s="9"/>
      <c r="I9" s="9"/>
      <c r="J9" s="283">
        <f>SUM(J7:J8)</f>
        <v>1228</v>
      </c>
      <c r="K9" s="146">
        <f>J9*1.08*1.06*1.18</f>
        <v>1658.8609919999999</v>
      </c>
    </row>
    <row r="10" spans="1:15" ht="62.25" customHeight="1">
      <c r="A10" s="9" t="s">
        <v>5</v>
      </c>
      <c r="B10" s="274" t="s">
        <v>112</v>
      </c>
      <c r="C10" s="275" t="s">
        <v>395</v>
      </c>
      <c r="D10" s="7" t="s">
        <v>368</v>
      </c>
      <c r="E10" s="129" t="s">
        <v>191</v>
      </c>
      <c r="F10" s="6" t="s">
        <v>394</v>
      </c>
      <c r="G10" s="17" t="s">
        <v>157</v>
      </c>
      <c r="H10" s="9">
        <v>150</v>
      </c>
      <c r="I10" s="9">
        <v>0.56999999999999995</v>
      </c>
      <c r="J10" s="130">
        <f>H10*I10</f>
        <v>85.499999999999986</v>
      </c>
      <c r="K10" s="122">
        <f t="shared" ref="K10:K14" si="0">J10*1.08*1.06*1.18</f>
        <v>115.49887199999999</v>
      </c>
    </row>
    <row r="11" spans="1:15" ht="40.15" customHeight="1">
      <c r="A11" s="9"/>
      <c r="B11" s="255"/>
      <c r="C11" s="255"/>
      <c r="D11" s="7" t="s">
        <v>367</v>
      </c>
      <c r="E11" s="129" t="s">
        <v>190</v>
      </c>
      <c r="F11" s="6" t="s">
        <v>126</v>
      </c>
      <c r="G11" s="17" t="s">
        <v>157</v>
      </c>
      <c r="H11" s="9">
        <v>300</v>
      </c>
      <c r="I11" s="9">
        <v>1.2</v>
      </c>
      <c r="J11" s="127">
        <f>I11*H11</f>
        <v>360</v>
      </c>
      <c r="K11" s="122">
        <f t="shared" si="0"/>
        <v>486.31104000000005</v>
      </c>
    </row>
    <row r="12" spans="1:15" ht="28.5" customHeight="1">
      <c r="A12" s="9"/>
      <c r="B12" s="106" t="s">
        <v>158</v>
      </c>
      <c r="C12" s="255"/>
      <c r="D12" s="6"/>
      <c r="E12" s="6"/>
      <c r="F12" s="6"/>
      <c r="G12" s="6"/>
      <c r="H12" s="6"/>
      <c r="I12" s="9"/>
      <c r="J12" s="281">
        <f>SUM(J10:J11)</f>
        <v>445.5</v>
      </c>
      <c r="K12" s="146">
        <f t="shared" si="0"/>
        <v>601.80991200000005</v>
      </c>
      <c r="O12" s="128"/>
    </row>
    <row r="13" spans="1:15" ht="39" customHeight="1">
      <c r="A13" s="127" t="s">
        <v>6</v>
      </c>
      <c r="B13" s="274" t="s">
        <v>112</v>
      </c>
      <c r="C13" s="275" t="s">
        <v>396</v>
      </c>
      <c r="D13" s="134" t="s">
        <v>369</v>
      </c>
      <c r="E13" s="153" t="s">
        <v>191</v>
      </c>
      <c r="F13" s="126" t="s">
        <v>397</v>
      </c>
      <c r="G13" s="127" t="s">
        <v>157</v>
      </c>
      <c r="H13" s="127">
        <v>1800</v>
      </c>
      <c r="I13" s="127">
        <v>2.5</v>
      </c>
      <c r="J13" s="282">
        <f>H13*I13</f>
        <v>4500</v>
      </c>
      <c r="K13" s="146">
        <f t="shared" si="0"/>
        <v>6078.8879999999999</v>
      </c>
    </row>
    <row r="14" spans="1:15" ht="60">
      <c r="A14" s="9">
        <v>4</v>
      </c>
      <c r="B14" s="274" t="s">
        <v>112</v>
      </c>
      <c r="C14" s="274" t="s">
        <v>112</v>
      </c>
      <c r="D14" s="7" t="s">
        <v>398</v>
      </c>
      <c r="E14" s="6"/>
      <c r="F14" s="6" t="s">
        <v>399</v>
      </c>
      <c r="G14" s="9" t="s">
        <v>157</v>
      </c>
      <c r="H14" s="9">
        <v>90</v>
      </c>
      <c r="I14" s="9">
        <v>5</v>
      </c>
      <c r="J14" s="281">
        <f>I14*H14</f>
        <v>450</v>
      </c>
      <c r="K14" s="146">
        <f t="shared" si="0"/>
        <v>607.88880000000006</v>
      </c>
    </row>
    <row r="15" spans="1:15" ht="37.15" customHeight="1">
      <c r="A15" s="9">
        <v>5</v>
      </c>
      <c r="B15" s="274" t="s">
        <v>112</v>
      </c>
      <c r="C15" s="274" t="s">
        <v>224</v>
      </c>
      <c r="D15" s="7" t="s">
        <v>367</v>
      </c>
      <c r="E15" s="129" t="s">
        <v>190</v>
      </c>
      <c r="F15" s="6" t="s">
        <v>126</v>
      </c>
      <c r="G15" s="17" t="s">
        <v>157</v>
      </c>
      <c r="H15" s="259">
        <v>500</v>
      </c>
      <c r="I15" s="259">
        <v>1.2</v>
      </c>
      <c r="J15" s="282">
        <f>I15*H15</f>
        <v>600</v>
      </c>
      <c r="K15" s="146">
        <f t="shared" ref="K15:K17" si="1">J15*1.08*1.06*1.18</f>
        <v>810.51839999999993</v>
      </c>
    </row>
    <row r="16" spans="1:15" ht="33.6" customHeight="1">
      <c r="A16" s="9">
        <v>6</v>
      </c>
      <c r="B16" s="274" t="s">
        <v>112</v>
      </c>
      <c r="C16" s="274" t="s">
        <v>167</v>
      </c>
      <c r="D16" s="7" t="s">
        <v>367</v>
      </c>
      <c r="E16" s="129" t="s">
        <v>190</v>
      </c>
      <c r="F16" s="6" t="s">
        <v>150</v>
      </c>
      <c r="G16" s="17" t="s">
        <v>157</v>
      </c>
      <c r="H16" s="259">
        <v>1200</v>
      </c>
      <c r="I16" s="259">
        <v>1.7</v>
      </c>
      <c r="J16" s="127">
        <f>I16*H16</f>
        <v>2040</v>
      </c>
      <c r="K16" s="122">
        <f t="shared" si="1"/>
        <v>2755.7625600000001</v>
      </c>
    </row>
    <row r="17" spans="1:18" ht="52.15" customHeight="1">
      <c r="A17" s="9"/>
      <c r="B17" s="255"/>
      <c r="C17" s="17"/>
      <c r="D17" s="7" t="s">
        <v>404</v>
      </c>
      <c r="E17" s="129" t="s">
        <v>191</v>
      </c>
      <c r="F17" s="6" t="s">
        <v>394</v>
      </c>
      <c r="G17" s="17" t="s">
        <v>157</v>
      </c>
      <c r="H17" s="259">
        <v>600</v>
      </c>
      <c r="I17" s="259">
        <v>0.56999999999999995</v>
      </c>
      <c r="J17" s="130">
        <f>H17*I17</f>
        <v>341.99999999999994</v>
      </c>
      <c r="K17" s="122">
        <f t="shared" si="1"/>
        <v>461.99548799999997</v>
      </c>
    </row>
    <row r="18" spans="1:18" s="121" customFormat="1" ht="52.15" customHeight="1">
      <c r="A18" s="9"/>
      <c r="B18" s="106" t="s">
        <v>158</v>
      </c>
      <c r="C18" s="17"/>
      <c r="D18" s="110"/>
      <c r="E18" s="6"/>
      <c r="F18" s="6"/>
      <c r="G18" s="9"/>
      <c r="H18" s="9"/>
      <c r="I18" s="9"/>
      <c r="J18" s="281">
        <f>SUM(J16:J17)</f>
        <v>2382</v>
      </c>
      <c r="K18" s="146">
        <f>SUM(K16:K17)</f>
        <v>3217.7580480000001</v>
      </c>
    </row>
    <row r="19" spans="1:18" ht="30">
      <c r="A19" s="9">
        <v>7</v>
      </c>
      <c r="B19" s="274" t="s">
        <v>112</v>
      </c>
      <c r="C19" s="274" t="s">
        <v>167</v>
      </c>
      <c r="D19" s="7" t="s">
        <v>368</v>
      </c>
      <c r="E19" s="129" t="s">
        <v>191</v>
      </c>
      <c r="F19" s="6" t="s">
        <v>394</v>
      </c>
      <c r="G19" s="17" t="s">
        <v>157</v>
      </c>
      <c r="H19" s="259">
        <v>670</v>
      </c>
      <c r="I19" s="259">
        <v>0.56999999999999995</v>
      </c>
      <c r="J19" s="130">
        <f>H19*I19</f>
        <v>381.9</v>
      </c>
      <c r="K19" s="122">
        <f t="shared" ref="K19" si="2">J19*1.08*1.06*1.18</f>
        <v>515.89496159999999</v>
      </c>
      <c r="R19" s="2">
        <v>5</v>
      </c>
    </row>
    <row r="20" spans="1:18" s="121" customFormat="1" ht="36" customHeight="1">
      <c r="A20" s="9"/>
      <c r="B20" s="259"/>
      <c r="C20" s="17"/>
      <c r="D20" s="7" t="s">
        <v>400</v>
      </c>
      <c r="E20" s="17" t="s">
        <v>8</v>
      </c>
      <c r="F20" s="259"/>
      <c r="G20" s="17">
        <v>1</v>
      </c>
      <c r="H20" s="259"/>
      <c r="I20" s="259"/>
      <c r="J20" s="130">
        <v>1100</v>
      </c>
      <c r="K20" s="122">
        <f t="shared" ref="K20" si="3">J20*1.08*1.06*1.18</f>
        <v>1485.9503999999999</v>
      </c>
    </row>
    <row r="21" spans="1:18" s="121" customFormat="1">
      <c r="A21" s="9"/>
      <c r="B21" s="106" t="s">
        <v>158</v>
      </c>
      <c r="C21" s="17"/>
      <c r="D21" s="7"/>
      <c r="E21" s="6"/>
      <c r="F21" s="6"/>
      <c r="G21" s="9"/>
      <c r="H21" s="9"/>
      <c r="I21" s="9"/>
      <c r="J21" s="281">
        <f>SUM(J19:J20)</f>
        <v>1481.9</v>
      </c>
      <c r="K21" s="146">
        <f>SUM(K19:K20)</f>
        <v>2001.8453615999999</v>
      </c>
    </row>
    <row r="22" spans="1:18" s="121" customFormat="1" ht="54" customHeight="1">
      <c r="A22" s="9">
        <v>8</v>
      </c>
      <c r="B22" s="274" t="s">
        <v>238</v>
      </c>
      <c r="C22" s="275" t="s">
        <v>401</v>
      </c>
      <c r="D22" s="7" t="s">
        <v>405</v>
      </c>
      <c r="E22" s="129" t="s">
        <v>191</v>
      </c>
      <c r="F22" s="6" t="s">
        <v>394</v>
      </c>
      <c r="G22" s="17" t="s">
        <v>157</v>
      </c>
      <c r="H22" s="259">
        <v>260</v>
      </c>
      <c r="I22" s="259">
        <v>0.56999999999999995</v>
      </c>
      <c r="J22" s="281">
        <f>H22*I22</f>
        <v>148.19999999999999</v>
      </c>
      <c r="K22" s="146">
        <f t="shared" ref="K22" si="4">J22*1.08*1.06*1.18</f>
        <v>200.19804480000002</v>
      </c>
    </row>
    <row r="23" spans="1:18" ht="45" customHeight="1">
      <c r="A23" s="9">
        <v>9</v>
      </c>
      <c r="B23" s="274" t="s">
        <v>238</v>
      </c>
      <c r="C23" s="275" t="s">
        <v>402</v>
      </c>
      <c r="D23" s="7" t="s">
        <v>406</v>
      </c>
      <c r="E23" s="129" t="s">
        <v>191</v>
      </c>
      <c r="F23" s="6" t="s">
        <v>394</v>
      </c>
      <c r="G23" s="17" t="s">
        <v>157</v>
      </c>
      <c r="H23" s="259">
        <v>260</v>
      </c>
      <c r="I23" s="259">
        <v>0.56999999999999995</v>
      </c>
      <c r="J23" s="281">
        <f>H23*I23</f>
        <v>148.19999999999999</v>
      </c>
      <c r="K23" s="146">
        <f t="shared" ref="K23" si="5">J23*1.08*1.06*1.18</f>
        <v>200.19804480000002</v>
      </c>
    </row>
    <row r="24" spans="1:18" ht="60" customHeight="1">
      <c r="A24" s="259">
        <v>10</v>
      </c>
      <c r="B24" s="274" t="s">
        <v>423</v>
      </c>
      <c r="C24" s="275" t="s">
        <v>415</v>
      </c>
      <c r="D24" s="17" t="s">
        <v>403</v>
      </c>
      <c r="E24" s="129"/>
      <c r="F24" s="6"/>
      <c r="G24" s="17" t="s">
        <v>8</v>
      </c>
      <c r="H24" s="259">
        <v>1</v>
      </c>
      <c r="I24" s="259">
        <v>450</v>
      </c>
      <c r="J24" s="130">
        <f>H24*I24</f>
        <v>450</v>
      </c>
      <c r="K24" s="122">
        <f t="shared" ref="K24:K26" si="6">J24*1.08*1.06*1.18</f>
        <v>607.88880000000006</v>
      </c>
    </row>
    <row r="25" spans="1:18" ht="36" customHeight="1">
      <c r="A25" s="259"/>
      <c r="B25" s="259"/>
      <c r="C25" s="259"/>
      <c r="D25" s="7" t="s">
        <v>368</v>
      </c>
      <c r="E25" s="129" t="s">
        <v>191</v>
      </c>
      <c r="F25" s="6" t="s">
        <v>394</v>
      </c>
      <c r="G25" s="17" t="s">
        <v>157</v>
      </c>
      <c r="H25" s="259">
        <v>200</v>
      </c>
      <c r="I25" s="259">
        <v>0.56999999999999995</v>
      </c>
      <c r="J25" s="130">
        <f>H25*I25</f>
        <v>113.99999999999999</v>
      </c>
      <c r="K25" s="122">
        <f t="shared" si="6"/>
        <v>153.99849599999996</v>
      </c>
    </row>
    <row r="26" spans="1:18" ht="48" customHeight="1">
      <c r="A26" s="259"/>
      <c r="B26" s="259"/>
      <c r="C26" s="259"/>
      <c r="D26" s="7" t="s">
        <v>411</v>
      </c>
      <c r="E26" s="129" t="s">
        <v>191</v>
      </c>
      <c r="F26" s="6" t="s">
        <v>125</v>
      </c>
      <c r="G26" s="17" t="s">
        <v>157</v>
      </c>
      <c r="H26" s="259">
        <v>1050</v>
      </c>
      <c r="I26" s="259">
        <v>0.8</v>
      </c>
      <c r="J26" s="127">
        <f>I26*H26</f>
        <v>840</v>
      </c>
      <c r="K26" s="122">
        <f t="shared" si="6"/>
        <v>1134.72576</v>
      </c>
    </row>
    <row r="27" spans="1:18" ht="35.450000000000003" customHeight="1">
      <c r="A27" s="259"/>
      <c r="B27" s="106" t="s">
        <v>158</v>
      </c>
      <c r="C27" s="259"/>
      <c r="D27" s="17"/>
      <c r="E27" s="17"/>
      <c r="F27" s="259"/>
      <c r="G27" s="259"/>
      <c r="H27" s="259"/>
      <c r="I27" s="259"/>
      <c r="J27" s="281">
        <f>SUM(J24:J26)</f>
        <v>1404</v>
      </c>
      <c r="K27" s="146">
        <f>SUM(K24:K26)</f>
        <v>1896.6130560000001</v>
      </c>
    </row>
    <row r="28" spans="1:18" ht="54" customHeight="1">
      <c r="A28" s="259">
        <v>11</v>
      </c>
      <c r="B28" s="274" t="s">
        <v>274</v>
      </c>
      <c r="C28" s="275" t="s">
        <v>407</v>
      </c>
      <c r="D28" s="17" t="s">
        <v>410</v>
      </c>
      <c r="E28" s="259"/>
      <c r="F28" s="259"/>
      <c r="G28" s="17" t="s">
        <v>8</v>
      </c>
      <c r="H28" s="259">
        <v>1</v>
      </c>
      <c r="I28" s="259">
        <v>550</v>
      </c>
      <c r="J28" s="127">
        <f>H28*I28</f>
        <v>550</v>
      </c>
      <c r="K28" s="122">
        <f>J28*1.35</f>
        <v>742.5</v>
      </c>
    </row>
    <row r="29" spans="1:18" s="149" customFormat="1" ht="54" customHeight="1">
      <c r="A29" s="259"/>
      <c r="B29" s="259" t="s">
        <v>274</v>
      </c>
      <c r="C29" s="17" t="s">
        <v>409</v>
      </c>
      <c r="D29" s="7" t="s">
        <v>412</v>
      </c>
      <c r="E29" s="129" t="s">
        <v>191</v>
      </c>
      <c r="F29" s="6" t="s">
        <v>126</v>
      </c>
      <c r="G29" s="17" t="s">
        <v>157</v>
      </c>
      <c r="H29" s="259">
        <v>300</v>
      </c>
      <c r="I29" s="259">
        <v>1</v>
      </c>
      <c r="J29" s="127">
        <f>I29*H29</f>
        <v>300</v>
      </c>
      <c r="K29" s="122">
        <f>J29*1.08*1.06*1.18</f>
        <v>405.25919999999996</v>
      </c>
    </row>
    <row r="30" spans="1:18" s="149" customFormat="1" ht="36.6" customHeight="1">
      <c r="A30" s="259"/>
      <c r="B30" s="259" t="s">
        <v>274</v>
      </c>
      <c r="C30" s="17" t="s">
        <v>408</v>
      </c>
      <c r="D30" s="7" t="s">
        <v>411</v>
      </c>
      <c r="E30" s="129" t="s">
        <v>250</v>
      </c>
      <c r="F30" s="6" t="s">
        <v>150</v>
      </c>
      <c r="G30" s="17" t="s">
        <v>157</v>
      </c>
      <c r="H30" s="259">
        <v>600</v>
      </c>
      <c r="I30" s="259">
        <v>1.35</v>
      </c>
      <c r="J30" s="127">
        <f>I30*H30</f>
        <v>810</v>
      </c>
      <c r="K30" s="122">
        <f t="shared" ref="K30:K32" si="7">J30*1.08*1.06*1.18</f>
        <v>1094.19984</v>
      </c>
    </row>
    <row r="31" spans="1:18" s="149" customFormat="1" ht="36.6" customHeight="1">
      <c r="A31" s="259"/>
      <c r="B31" s="259" t="s">
        <v>274</v>
      </c>
      <c r="C31" s="17" t="s">
        <v>408</v>
      </c>
      <c r="D31" s="7" t="s">
        <v>413</v>
      </c>
      <c r="E31" s="129" t="s">
        <v>191</v>
      </c>
      <c r="F31" s="6" t="s">
        <v>394</v>
      </c>
      <c r="G31" s="17" t="s">
        <v>157</v>
      </c>
      <c r="H31" s="259">
        <v>400</v>
      </c>
      <c r="I31" s="259">
        <v>0.56999999999999995</v>
      </c>
      <c r="J31" s="130">
        <f>H31*I31</f>
        <v>227.99999999999997</v>
      </c>
      <c r="K31" s="122">
        <f t="shared" si="7"/>
        <v>307.99699199999992</v>
      </c>
    </row>
    <row r="32" spans="1:18" s="149" customFormat="1" ht="36.6" customHeight="1">
      <c r="A32" s="259"/>
      <c r="B32" s="259" t="s">
        <v>274</v>
      </c>
      <c r="C32" s="17" t="s">
        <v>408</v>
      </c>
      <c r="D32" s="29" t="s">
        <v>414</v>
      </c>
      <c r="E32" s="260"/>
      <c r="F32" s="260"/>
      <c r="G32" s="260" t="s">
        <v>43</v>
      </c>
      <c r="H32" s="260">
        <v>4.4000000000000004</v>
      </c>
      <c r="I32" s="260">
        <v>282</v>
      </c>
      <c r="J32" s="130">
        <f>H32*I32</f>
        <v>1240.8000000000002</v>
      </c>
      <c r="K32" s="122">
        <f t="shared" si="7"/>
        <v>1676.1520512000004</v>
      </c>
    </row>
    <row r="33" spans="1:16" s="149" customFormat="1" ht="36.6" customHeight="1">
      <c r="A33" s="259"/>
      <c r="B33" s="106" t="s">
        <v>158</v>
      </c>
      <c r="C33" s="17"/>
      <c r="D33" s="7"/>
      <c r="E33" s="129"/>
      <c r="F33" s="6"/>
      <c r="G33" s="17"/>
      <c r="H33" s="259"/>
      <c r="I33" s="259"/>
      <c r="J33" s="281">
        <f>SUM(J28:J32)</f>
        <v>3128.8</v>
      </c>
      <c r="K33" s="146">
        <f>SUM(K28:K32)</f>
        <v>4226.1080831999998</v>
      </c>
    </row>
    <row r="34" spans="1:16" s="149" customFormat="1" ht="63" customHeight="1">
      <c r="A34" s="259">
        <v>12</v>
      </c>
      <c r="B34" s="274" t="s">
        <v>274</v>
      </c>
      <c r="C34" s="275" t="s">
        <v>416</v>
      </c>
      <c r="D34" s="17" t="s">
        <v>417</v>
      </c>
      <c r="E34" s="129"/>
      <c r="F34" s="6"/>
      <c r="G34" s="17" t="s">
        <v>8</v>
      </c>
      <c r="H34" s="259">
        <v>1</v>
      </c>
      <c r="I34" s="259">
        <v>4000</v>
      </c>
      <c r="J34" s="281">
        <f t="shared" ref="J34" si="8">H34*I34</f>
        <v>4000</v>
      </c>
      <c r="K34" s="146">
        <f>J34*1.35</f>
        <v>5400</v>
      </c>
    </row>
    <row r="35" spans="1:16" s="149" customFormat="1" ht="63" customHeight="1">
      <c r="A35" s="259">
        <v>13</v>
      </c>
      <c r="B35" s="274" t="s">
        <v>274</v>
      </c>
      <c r="C35" s="275" t="s">
        <v>418</v>
      </c>
      <c r="D35" s="7" t="s">
        <v>411</v>
      </c>
      <c r="E35" s="129" t="s">
        <v>191</v>
      </c>
      <c r="F35" s="6" t="s">
        <v>150</v>
      </c>
      <c r="G35" s="17" t="s">
        <v>157</v>
      </c>
      <c r="H35" s="259">
        <v>800</v>
      </c>
      <c r="I35" s="259">
        <v>1.6</v>
      </c>
      <c r="J35" s="282">
        <f>I35*H35</f>
        <v>1280</v>
      </c>
      <c r="K35" s="146">
        <f t="shared" ref="K35" si="9">J35*1.08*1.06*1.18</f>
        <v>1729.1059200000002</v>
      </c>
    </row>
    <row r="36" spans="1:16" ht="37.15" customHeight="1">
      <c r="A36" s="259">
        <v>14</v>
      </c>
      <c r="B36" s="274" t="s">
        <v>114</v>
      </c>
      <c r="C36" s="274" t="s">
        <v>114</v>
      </c>
      <c r="D36" s="17" t="s">
        <v>367</v>
      </c>
      <c r="E36" s="17" t="s">
        <v>250</v>
      </c>
      <c r="F36" s="259" t="s">
        <v>150</v>
      </c>
      <c r="G36" s="259" t="s">
        <v>157</v>
      </c>
      <c r="H36" s="259">
        <v>825</v>
      </c>
      <c r="I36" s="259">
        <v>1.35</v>
      </c>
      <c r="J36" s="281">
        <f>I36*H36</f>
        <v>1113.75</v>
      </c>
      <c r="K36" s="146">
        <f>J36*1.08*1.06*1.18</f>
        <v>1504.5247800000002</v>
      </c>
    </row>
    <row r="37" spans="1:16" s="149" customFormat="1" ht="37.15" customHeight="1">
      <c r="A37" s="259">
        <v>15</v>
      </c>
      <c r="B37" s="274" t="s">
        <v>114</v>
      </c>
      <c r="C37" s="274" t="s">
        <v>235</v>
      </c>
      <c r="D37" s="259" t="s">
        <v>209</v>
      </c>
      <c r="E37" s="17" t="s">
        <v>191</v>
      </c>
      <c r="F37" s="259" t="s">
        <v>126</v>
      </c>
      <c r="G37" s="17" t="s">
        <v>157</v>
      </c>
      <c r="H37" s="259">
        <v>370</v>
      </c>
      <c r="I37" s="259">
        <v>1</v>
      </c>
      <c r="J37" s="281">
        <f>H37*I37</f>
        <v>370</v>
      </c>
      <c r="K37" s="146">
        <f>J37*1.08*1.06*1.18</f>
        <v>499.81968000000001</v>
      </c>
    </row>
    <row r="38" spans="1:16" ht="37.9" customHeight="1">
      <c r="A38" s="259">
        <v>16</v>
      </c>
      <c r="B38" s="274" t="s">
        <v>114</v>
      </c>
      <c r="C38" s="274" t="s">
        <v>236</v>
      </c>
      <c r="D38" s="259" t="s">
        <v>209</v>
      </c>
      <c r="E38" s="17" t="s">
        <v>191</v>
      </c>
      <c r="F38" s="259" t="s">
        <v>126</v>
      </c>
      <c r="G38" s="17" t="s">
        <v>157</v>
      </c>
      <c r="H38" s="259">
        <v>370</v>
      </c>
      <c r="I38" s="259">
        <v>1</v>
      </c>
      <c r="J38" s="281">
        <f>H38*I38</f>
        <v>370</v>
      </c>
      <c r="K38" s="146">
        <f>J38*1.08*1.06*1.18</f>
        <v>499.81968000000001</v>
      </c>
    </row>
    <row r="39" spans="1:16" ht="57.75" customHeight="1">
      <c r="A39" s="259">
        <v>17</v>
      </c>
      <c r="B39" s="274" t="s">
        <v>178</v>
      </c>
      <c r="C39" s="210" t="s">
        <v>570</v>
      </c>
      <c r="D39" s="210" t="s">
        <v>367</v>
      </c>
      <c r="E39" s="210" t="s">
        <v>191</v>
      </c>
      <c r="F39" s="311" t="s">
        <v>150</v>
      </c>
      <c r="G39" s="311" t="s">
        <v>157</v>
      </c>
      <c r="H39" s="311">
        <v>1050</v>
      </c>
      <c r="I39" s="311">
        <v>1.6</v>
      </c>
      <c r="J39" s="130">
        <f>I39*H39</f>
        <v>1680</v>
      </c>
      <c r="K39" s="122"/>
      <c r="P39" s="2">
        <v>5</v>
      </c>
    </row>
    <row r="40" spans="1:16" s="149" customFormat="1" ht="36.6" customHeight="1">
      <c r="A40" s="311"/>
      <c r="B40" s="127"/>
      <c r="C40" s="127" t="s">
        <v>571</v>
      </c>
      <c r="D40" s="210" t="s">
        <v>367</v>
      </c>
      <c r="E40" s="210" t="s">
        <v>191</v>
      </c>
      <c r="F40" s="433" t="s">
        <v>126</v>
      </c>
      <c r="G40" s="311" t="s">
        <v>157</v>
      </c>
      <c r="H40" s="311">
        <v>750</v>
      </c>
      <c r="I40" s="311">
        <v>1</v>
      </c>
      <c r="J40" s="130">
        <f>I40*H40</f>
        <v>750</v>
      </c>
      <c r="K40" s="122"/>
    </row>
    <row r="41" spans="1:16" s="149" customFormat="1" ht="36.6" customHeight="1">
      <c r="A41" s="311"/>
      <c r="B41" s="106" t="s">
        <v>158</v>
      </c>
      <c r="C41" s="127"/>
      <c r="D41" s="210"/>
      <c r="E41" s="210"/>
      <c r="F41" s="311"/>
      <c r="G41" s="311"/>
      <c r="H41" s="311"/>
      <c r="I41" s="311"/>
      <c r="J41" s="281">
        <f>SUM(J39:J40)</f>
        <v>2430</v>
      </c>
      <c r="K41" s="146">
        <f>J41*1.35</f>
        <v>3280.5</v>
      </c>
    </row>
    <row r="42" spans="1:16" ht="34.9" customHeight="1">
      <c r="A42" s="259">
        <v>18</v>
      </c>
      <c r="B42" s="274" t="s">
        <v>179</v>
      </c>
      <c r="C42" s="274" t="s">
        <v>179</v>
      </c>
      <c r="D42" s="259" t="s">
        <v>209</v>
      </c>
      <c r="E42" s="17" t="s">
        <v>191</v>
      </c>
      <c r="F42" s="259" t="s">
        <v>126</v>
      </c>
      <c r="G42" s="17" t="s">
        <v>157</v>
      </c>
      <c r="H42" s="259">
        <v>1860</v>
      </c>
      <c r="I42" s="259">
        <v>1</v>
      </c>
      <c r="J42" s="281">
        <f>I42*H42</f>
        <v>1860</v>
      </c>
      <c r="K42" s="146">
        <f>J42*1.08*1.06*1.18</f>
        <v>2512.6070400000003</v>
      </c>
    </row>
    <row r="43" spans="1:16" ht="30">
      <c r="A43" s="259">
        <v>19</v>
      </c>
      <c r="B43" s="274" t="s">
        <v>239</v>
      </c>
      <c r="C43" s="274" t="s">
        <v>239</v>
      </c>
      <c r="D43" s="259" t="s">
        <v>209</v>
      </c>
      <c r="E43" s="17" t="s">
        <v>191</v>
      </c>
      <c r="F43" s="311" t="s">
        <v>397</v>
      </c>
      <c r="G43" s="17" t="s">
        <v>157</v>
      </c>
      <c r="H43" s="259">
        <v>1000</v>
      </c>
      <c r="I43" s="259">
        <v>2.5</v>
      </c>
      <c r="J43" s="130">
        <f>I43*H43</f>
        <v>2500</v>
      </c>
      <c r="K43" s="122">
        <f>J43*1.08*1.06*1.18</f>
        <v>3377.16</v>
      </c>
    </row>
    <row r="44" spans="1:16" s="149" customFormat="1" ht="30">
      <c r="A44" s="259"/>
      <c r="B44" s="127"/>
      <c r="C44" s="127"/>
      <c r="D44" s="17" t="s">
        <v>367</v>
      </c>
      <c r="E44" s="17" t="s">
        <v>250</v>
      </c>
      <c r="F44" s="311" t="s">
        <v>126</v>
      </c>
      <c r="G44" s="259" t="s">
        <v>157</v>
      </c>
      <c r="H44" s="259">
        <v>1700</v>
      </c>
      <c r="I44" s="259">
        <v>1</v>
      </c>
      <c r="J44" s="130">
        <f>I44*H44</f>
        <v>1700</v>
      </c>
      <c r="K44" s="122">
        <f>J44*1.08*1.06*1.18</f>
        <v>2296.4688000000001</v>
      </c>
    </row>
    <row r="45" spans="1:16" s="149" customFormat="1" ht="21.75" customHeight="1">
      <c r="A45" s="259"/>
      <c r="B45" s="106" t="s">
        <v>158</v>
      </c>
      <c r="C45" s="127"/>
      <c r="D45" s="259"/>
      <c r="E45" s="17"/>
      <c r="F45" s="259"/>
      <c r="G45" s="17"/>
      <c r="H45" s="259"/>
      <c r="I45" s="259"/>
      <c r="J45" s="281">
        <f>SUM(J43:J44)</f>
        <v>4200</v>
      </c>
      <c r="K45" s="146">
        <f>SUM(K43:K44)</f>
        <v>5673.6288000000004</v>
      </c>
    </row>
    <row r="46" spans="1:16" ht="30">
      <c r="A46" s="259">
        <v>20</v>
      </c>
      <c r="B46" s="274" t="s">
        <v>239</v>
      </c>
      <c r="C46" s="275" t="s">
        <v>419</v>
      </c>
      <c r="D46" s="17" t="s">
        <v>367</v>
      </c>
      <c r="E46" s="17" t="s">
        <v>191</v>
      </c>
      <c r="F46" s="259" t="s">
        <v>126</v>
      </c>
      <c r="G46" s="17" t="s">
        <v>157</v>
      </c>
      <c r="H46" s="259">
        <v>400</v>
      </c>
      <c r="I46" s="259">
        <v>1</v>
      </c>
      <c r="J46" s="281">
        <f>I46*H46</f>
        <v>400</v>
      </c>
      <c r="K46" s="146">
        <f>J46*1.08*1.06*1.18</f>
        <v>540.34559999999999</v>
      </c>
    </row>
    <row r="47" spans="1:16" ht="47.25">
      <c r="A47" s="260">
        <v>21</v>
      </c>
      <c r="B47" s="274" t="s">
        <v>239</v>
      </c>
      <c r="C47" s="275" t="s">
        <v>419</v>
      </c>
      <c r="D47" s="17" t="s">
        <v>403</v>
      </c>
      <c r="E47" s="129"/>
      <c r="F47" s="6"/>
      <c r="G47" s="17" t="s">
        <v>8</v>
      </c>
      <c r="H47" s="259">
        <v>1</v>
      </c>
      <c r="I47" s="259">
        <v>450</v>
      </c>
      <c r="J47" s="281">
        <f>H47*I47</f>
        <v>450</v>
      </c>
      <c r="K47" s="146">
        <f t="shared" ref="K47:K48" si="10">J47*1.08*1.06*1.18</f>
        <v>607.88880000000006</v>
      </c>
    </row>
    <row r="48" spans="1:16" ht="30">
      <c r="A48" s="260">
        <v>22</v>
      </c>
      <c r="B48" s="274" t="s">
        <v>420</v>
      </c>
      <c r="C48" s="274" t="s">
        <v>420</v>
      </c>
      <c r="D48" s="17" t="s">
        <v>367</v>
      </c>
      <c r="E48" s="129" t="s">
        <v>250</v>
      </c>
      <c r="F48" s="6" t="s">
        <v>125</v>
      </c>
      <c r="G48" s="17" t="s">
        <v>157</v>
      </c>
      <c r="H48" s="259">
        <v>400</v>
      </c>
      <c r="I48" s="259">
        <v>0.75</v>
      </c>
      <c r="J48" s="127">
        <f>I48*H48</f>
        <v>300</v>
      </c>
      <c r="K48" s="122">
        <f t="shared" si="10"/>
        <v>405.25919999999996</v>
      </c>
      <c r="P48" s="2">
        <v>2</v>
      </c>
    </row>
    <row r="49" spans="1:14" ht="30">
      <c r="A49" s="260"/>
      <c r="B49" s="260"/>
      <c r="C49" s="260"/>
      <c r="D49" s="17" t="s">
        <v>411</v>
      </c>
      <c r="E49" s="17" t="s">
        <v>250</v>
      </c>
      <c r="F49" s="259" t="s">
        <v>150</v>
      </c>
      <c r="G49" s="259" t="s">
        <v>157</v>
      </c>
      <c r="H49" s="259">
        <v>700</v>
      </c>
      <c r="I49" s="259">
        <v>1.35</v>
      </c>
      <c r="J49" s="127">
        <f>I49*H49</f>
        <v>945.00000000000011</v>
      </c>
      <c r="K49" s="122">
        <f>J49*1.08*1.06*1.18</f>
        <v>1276.5664800000002</v>
      </c>
    </row>
    <row r="50" spans="1:14" ht="30">
      <c r="A50" s="8"/>
      <c r="B50" s="8"/>
      <c r="C50" s="8"/>
      <c r="D50" s="17" t="s">
        <v>412</v>
      </c>
      <c r="E50" s="17" t="s">
        <v>250</v>
      </c>
      <c r="F50" s="259" t="s">
        <v>397</v>
      </c>
      <c r="G50" s="259" t="s">
        <v>157</v>
      </c>
      <c r="H50" s="259">
        <v>1100</v>
      </c>
      <c r="I50" s="259">
        <v>2.2999999999999998</v>
      </c>
      <c r="J50" s="127">
        <f>I50*H50</f>
        <v>2530</v>
      </c>
      <c r="K50" s="122">
        <f>J50*1.08*1.06*1.18</f>
        <v>3417.6859199999999</v>
      </c>
    </row>
    <row r="51" spans="1:14" ht="30">
      <c r="A51" s="8"/>
      <c r="B51" s="8"/>
      <c r="C51" s="8"/>
      <c r="D51" s="17" t="s">
        <v>421</v>
      </c>
      <c r="E51" s="17" t="s">
        <v>250</v>
      </c>
      <c r="F51" s="259" t="s">
        <v>422</v>
      </c>
      <c r="G51" s="259" t="s">
        <v>157</v>
      </c>
      <c r="H51" s="259">
        <v>600</v>
      </c>
      <c r="I51" s="259">
        <v>5</v>
      </c>
      <c r="J51" s="127">
        <f>I51*H51</f>
        <v>3000</v>
      </c>
      <c r="K51" s="122">
        <f>J51*1.08*1.06*1.18</f>
        <v>4052.5920000000001</v>
      </c>
      <c r="N51" s="128"/>
    </row>
    <row r="52" spans="1:14">
      <c r="A52" s="8"/>
      <c r="B52" s="106" t="s">
        <v>158</v>
      </c>
      <c r="C52" s="8"/>
      <c r="D52" s="8"/>
      <c r="E52" s="8"/>
      <c r="F52" s="8"/>
      <c r="G52" s="8"/>
      <c r="H52" s="8"/>
      <c r="I52" s="8"/>
      <c r="J52" s="280">
        <f>SUM(J48:J51)</f>
        <v>6775</v>
      </c>
      <c r="K52" s="279">
        <f>SUM(K48:K51)</f>
        <v>9152.1036000000004</v>
      </c>
    </row>
    <row r="53" spans="1:14" ht="21" customHeight="1">
      <c r="A53" s="8"/>
      <c r="B53" s="552" t="s">
        <v>468</v>
      </c>
      <c r="C53" s="553"/>
      <c r="D53" s="554"/>
      <c r="E53" s="8"/>
      <c r="F53" s="8"/>
      <c r="G53" s="8"/>
      <c r="H53" s="8"/>
      <c r="I53" s="8"/>
      <c r="J53" s="34">
        <f>J52+J47+J46+J45+J42+J41+J38+J37+J36+J35+J34+J33+J27+J23+J22+J21+J18+J15+J14+J13+J12+J9</f>
        <v>39165.350000000006</v>
      </c>
      <c r="K53" s="34">
        <f>K52+K47+K46+K45+K42+K41+K38+K37+K36+K35+K34+K33+K27+K23+K22+K21+K18+K15+K14+K13+K12+K9</f>
        <v>52901.030642400008</v>
      </c>
      <c r="M53" s="2">
        <v>37689</v>
      </c>
    </row>
    <row r="54" spans="1:14" ht="21" customHeight="1">
      <c r="A54" s="8"/>
      <c r="B54" s="552" t="s">
        <v>199</v>
      </c>
      <c r="C54" s="553"/>
      <c r="D54" s="554"/>
      <c r="E54" s="8"/>
      <c r="F54" s="8"/>
      <c r="G54" s="8"/>
      <c r="H54" s="8"/>
      <c r="I54" s="8"/>
      <c r="J54" s="34">
        <f>J53*0.08</f>
        <v>3133.2280000000005</v>
      </c>
      <c r="K54" s="8"/>
    </row>
    <row r="55" spans="1:14" ht="19.5" customHeight="1">
      <c r="A55" s="8"/>
      <c r="B55" s="552" t="s">
        <v>158</v>
      </c>
      <c r="C55" s="553"/>
      <c r="D55" s="554"/>
      <c r="E55" s="8"/>
      <c r="F55" s="8"/>
      <c r="G55" s="8"/>
      <c r="H55" s="8"/>
      <c r="I55" s="8"/>
      <c r="J55" s="34">
        <f>J53+J54</f>
        <v>42298.578000000009</v>
      </c>
      <c r="K55" s="8"/>
    </row>
    <row r="56" spans="1:14">
      <c r="A56" s="8"/>
      <c r="B56" s="552" t="s">
        <v>143</v>
      </c>
      <c r="C56" s="553"/>
      <c r="D56" s="554"/>
      <c r="E56" s="8"/>
      <c r="F56" s="8"/>
      <c r="G56" s="8"/>
      <c r="H56" s="8"/>
      <c r="I56" s="8"/>
      <c r="J56" s="34">
        <f>J55*0.06</f>
        <v>2537.9146800000003</v>
      </c>
      <c r="K56" s="8"/>
    </row>
    <row r="57" spans="1:14">
      <c r="A57" s="8"/>
      <c r="B57" s="552" t="s">
        <v>158</v>
      </c>
      <c r="C57" s="553"/>
      <c r="D57" s="554"/>
      <c r="E57" s="8"/>
      <c r="F57" s="8"/>
      <c r="G57" s="8"/>
      <c r="H57" s="8"/>
      <c r="I57" s="8"/>
      <c r="J57" s="34">
        <f>J55+J56</f>
        <v>44836.49268000001</v>
      </c>
      <c r="K57" s="8"/>
    </row>
    <row r="58" spans="1:14">
      <c r="A58" s="8"/>
      <c r="B58" s="552" t="s">
        <v>200</v>
      </c>
      <c r="C58" s="553"/>
      <c r="D58" s="554"/>
      <c r="E58" s="8"/>
      <c r="F58" s="8"/>
      <c r="G58" s="8"/>
      <c r="H58" s="8"/>
      <c r="I58" s="8"/>
      <c r="J58" s="34">
        <f>J57*0.18</f>
        <v>8070.5686824000013</v>
      </c>
      <c r="K58" s="8"/>
    </row>
    <row r="59" spans="1:14">
      <c r="A59" s="8"/>
      <c r="B59" s="555" t="s">
        <v>158</v>
      </c>
      <c r="C59" s="555"/>
      <c r="D59" s="555"/>
      <c r="E59" s="8"/>
      <c r="F59" s="8"/>
      <c r="G59" s="8"/>
      <c r="H59" s="8"/>
      <c r="I59" s="8"/>
      <c r="J59" s="142">
        <f>J57+J58</f>
        <v>52907.061362400011</v>
      </c>
      <c r="K59" s="8"/>
    </row>
    <row r="60" spans="1:14">
      <c r="A60" s="25"/>
      <c r="B60" s="25"/>
      <c r="C60" s="25"/>
      <c r="D60" s="25"/>
      <c r="E60" s="25"/>
      <c r="F60" s="25"/>
      <c r="G60" s="25"/>
      <c r="H60" s="25"/>
      <c r="I60" s="25"/>
      <c r="J60" s="25"/>
      <c r="K60" s="25"/>
    </row>
    <row r="61" spans="1:14">
      <c r="A61" s="25"/>
      <c r="B61" s="25"/>
      <c r="C61" s="25"/>
      <c r="D61" s="25"/>
      <c r="E61" s="25"/>
      <c r="F61" s="25"/>
      <c r="G61" s="25"/>
      <c r="H61" s="25"/>
      <c r="I61" s="25"/>
      <c r="J61" s="25"/>
      <c r="K61" s="25"/>
    </row>
    <row r="62" spans="1:14">
      <c r="A62" s="25"/>
      <c r="B62" s="25"/>
      <c r="C62" s="25"/>
      <c r="D62" s="25"/>
      <c r="E62" s="25"/>
      <c r="F62" s="25"/>
      <c r="G62" s="25"/>
      <c r="H62" s="25"/>
      <c r="I62" s="25"/>
      <c r="J62" s="25"/>
      <c r="K62" s="25"/>
    </row>
    <row r="63" spans="1:14">
      <c r="A63" s="25"/>
      <c r="B63" s="25"/>
      <c r="C63" s="25"/>
      <c r="D63" s="25"/>
      <c r="E63" s="25"/>
      <c r="F63" s="25"/>
      <c r="G63" s="25"/>
      <c r="H63" s="25"/>
      <c r="I63" s="25"/>
      <c r="J63" s="25"/>
      <c r="K63" s="25"/>
    </row>
    <row r="64" spans="1:14">
      <c r="A64" s="25"/>
      <c r="B64" s="25"/>
      <c r="C64" s="25"/>
      <c r="D64" s="25"/>
      <c r="E64" s="25"/>
      <c r="F64" s="25"/>
      <c r="G64" s="25"/>
      <c r="H64" s="25"/>
      <c r="I64" s="25"/>
      <c r="J64" s="25"/>
      <c r="K64" s="25"/>
    </row>
    <row r="65" spans="1:11">
      <c r="A65" s="25"/>
      <c r="B65" s="25"/>
      <c r="C65" s="25"/>
      <c r="D65" s="25"/>
      <c r="E65" s="25"/>
      <c r="F65" s="25"/>
      <c r="G65" s="25"/>
      <c r="H65" s="25"/>
      <c r="I65" s="25"/>
      <c r="J65" s="25"/>
      <c r="K65" s="25"/>
    </row>
  </sheetData>
  <mergeCells count="10">
    <mergeCell ref="B58:D58"/>
    <mergeCell ref="B59:D59"/>
    <mergeCell ref="B56:D56"/>
    <mergeCell ref="B55:D55"/>
    <mergeCell ref="A2:K2"/>
    <mergeCell ref="A1:K1"/>
    <mergeCell ref="B6:C6"/>
    <mergeCell ref="B57:D57"/>
    <mergeCell ref="B54:D54"/>
    <mergeCell ref="B53:D53"/>
  </mergeCells>
  <phoneticPr fontId="0" type="noConversion"/>
  <pageMargins left="0.38" right="0.12" top="0.32" bottom="0.49" header="0.42" footer="0.5"/>
  <pageSetup paperSize="9" orientation="landscape" r:id="rId1"/>
  <headerFooter alignWithMargins="0"/>
  <ignoredErrors>
    <ignoredError sqref="A8 A10:A11 A12:A13" numberStoredAsText="1"/>
    <ignoredError sqref="I56:I58 J56:J58" formula="1"/>
  </ignoredErrors>
</worksheet>
</file>

<file path=xl/worksheets/sheet3.xml><?xml version="1.0" encoding="utf-8"?>
<worksheet xmlns="http://schemas.openxmlformats.org/spreadsheetml/2006/main" xmlns:r="http://schemas.openxmlformats.org/officeDocument/2006/relationships">
  <dimension ref="A1:U194"/>
  <sheetViews>
    <sheetView topLeftCell="B1" workbookViewId="0">
      <selection activeCell="V37" sqref="V37"/>
    </sheetView>
  </sheetViews>
  <sheetFormatPr defaultColWidth="9.140625" defaultRowHeight="15"/>
  <cols>
    <col min="1" max="1" width="5" style="8" hidden="1" customWidth="1"/>
    <col min="2" max="2" width="3.7109375" style="28" customWidth="1"/>
    <col min="3" max="3" width="14.7109375" style="28" customWidth="1"/>
    <col min="4" max="4" width="10.85546875" style="28" customWidth="1"/>
    <col min="5" max="5" width="26.85546875" style="8" customWidth="1"/>
    <col min="6" max="6" width="6.42578125" style="10" customWidth="1"/>
    <col min="7" max="7" width="6.28515625" style="10" customWidth="1"/>
    <col min="8" max="8" width="5.85546875" style="10" customWidth="1"/>
    <col min="9" max="9" width="5" style="10" customWidth="1"/>
    <col min="10" max="10" width="5.28515625" style="10" customWidth="1"/>
    <col min="11" max="11" width="6.42578125" style="10" customWidth="1"/>
    <col min="12" max="13" width="5.85546875" style="10" customWidth="1"/>
    <col min="14" max="14" width="6.7109375" style="10" customWidth="1"/>
    <col min="15" max="15" width="6.140625" style="27" customWidth="1"/>
    <col min="16" max="16" width="13.28515625" style="27" customWidth="1"/>
    <col min="17" max="17" width="10.7109375" style="24" customWidth="1"/>
    <col min="18" max="19" width="9.140625" style="25" hidden="1" customWidth="1"/>
    <col min="20" max="16384" width="9.140625" style="25"/>
  </cols>
  <sheetData>
    <row r="1" spans="1:21" ht="18">
      <c r="A1" s="22"/>
      <c r="B1" s="581" t="s">
        <v>375</v>
      </c>
      <c r="C1" s="580"/>
      <c r="D1" s="580"/>
      <c r="E1" s="580"/>
      <c r="F1" s="580"/>
      <c r="G1" s="580"/>
      <c r="H1" s="580"/>
      <c r="I1" s="580"/>
      <c r="J1" s="580"/>
      <c r="K1" s="580"/>
      <c r="L1" s="580"/>
      <c r="M1" s="580"/>
      <c r="N1" s="580"/>
      <c r="O1" s="580"/>
      <c r="P1" s="580"/>
      <c r="Q1" s="213"/>
    </row>
    <row r="2" spans="1:21" ht="71.45" customHeight="1">
      <c r="A2" s="22"/>
      <c r="B2" s="579" t="s">
        <v>219</v>
      </c>
      <c r="C2" s="580"/>
      <c r="D2" s="580"/>
      <c r="E2" s="580"/>
      <c r="F2" s="580"/>
      <c r="G2" s="580"/>
      <c r="H2" s="580"/>
      <c r="I2" s="580"/>
      <c r="J2" s="580"/>
      <c r="K2" s="580"/>
      <c r="L2" s="580"/>
      <c r="M2" s="580"/>
      <c r="N2" s="580"/>
      <c r="O2" s="580"/>
      <c r="P2" s="580"/>
      <c r="Q2" s="241"/>
    </row>
    <row r="3" spans="1:21" ht="36.75" customHeight="1">
      <c r="A3" s="22"/>
      <c r="B3" s="578" t="s">
        <v>214</v>
      </c>
      <c r="C3" s="578"/>
      <c r="D3" s="578"/>
      <c r="E3" s="578"/>
      <c r="F3" s="578"/>
      <c r="G3" s="578"/>
      <c r="H3" s="578"/>
      <c r="I3" s="578"/>
      <c r="J3" s="578"/>
      <c r="K3" s="578"/>
      <c r="L3" s="578"/>
      <c r="M3" s="578"/>
      <c r="N3" s="578"/>
      <c r="O3" s="578"/>
      <c r="P3" s="578"/>
      <c r="Q3" s="229"/>
    </row>
    <row r="4" spans="1:21" ht="30.75" customHeight="1">
      <c r="A4" s="573"/>
      <c r="B4" s="565" t="s">
        <v>172</v>
      </c>
      <c r="C4" s="564" t="s">
        <v>218</v>
      </c>
      <c r="D4" s="565" t="s">
        <v>220</v>
      </c>
      <c r="E4" s="574" t="s">
        <v>221</v>
      </c>
      <c r="F4" s="561" t="s">
        <v>115</v>
      </c>
      <c r="G4" s="180" t="s">
        <v>116</v>
      </c>
      <c r="H4" s="180"/>
      <c r="I4" s="565" t="s">
        <v>117</v>
      </c>
      <c r="J4" s="565"/>
      <c r="K4" s="180" t="s">
        <v>111</v>
      </c>
      <c r="L4" s="180"/>
      <c r="M4" s="180" t="s">
        <v>118</v>
      </c>
      <c r="N4" s="180"/>
      <c r="O4" s="561" t="s">
        <v>119</v>
      </c>
      <c r="P4" s="563" t="s">
        <v>109</v>
      </c>
      <c r="Q4" s="561" t="s">
        <v>241</v>
      </c>
      <c r="R4" s="118"/>
      <c r="S4" s="570">
        <v>5</v>
      </c>
    </row>
    <row r="5" spans="1:21" ht="13.5" hidden="1" customHeight="1">
      <c r="A5" s="573"/>
      <c r="B5" s="565"/>
      <c r="C5" s="564"/>
      <c r="D5" s="565"/>
      <c r="E5" s="575"/>
      <c r="F5" s="563"/>
      <c r="G5" s="562" t="s">
        <v>120</v>
      </c>
      <c r="H5" s="242"/>
      <c r="I5" s="242"/>
      <c r="J5" s="242"/>
      <c r="K5" s="562" t="s">
        <v>120</v>
      </c>
      <c r="L5" s="561" t="s">
        <v>121</v>
      </c>
      <c r="M5" s="214"/>
      <c r="N5" s="561" t="s">
        <v>121</v>
      </c>
      <c r="O5" s="563"/>
      <c r="P5" s="563"/>
      <c r="Q5" s="561"/>
      <c r="R5" s="118"/>
      <c r="S5" s="570"/>
    </row>
    <row r="6" spans="1:21" ht="12.75" customHeight="1">
      <c r="A6" s="573"/>
      <c r="B6" s="565"/>
      <c r="C6" s="564"/>
      <c r="D6" s="565"/>
      <c r="E6" s="575"/>
      <c r="F6" s="563"/>
      <c r="G6" s="576"/>
      <c r="H6" s="561" t="s">
        <v>121</v>
      </c>
      <c r="I6" s="561" t="s">
        <v>120</v>
      </c>
      <c r="J6" s="562" t="s">
        <v>121</v>
      </c>
      <c r="K6" s="562"/>
      <c r="L6" s="563"/>
      <c r="M6" s="561" t="s">
        <v>120</v>
      </c>
      <c r="N6" s="563"/>
      <c r="O6" s="563"/>
      <c r="P6" s="563"/>
      <c r="Q6" s="561"/>
      <c r="R6" s="118"/>
      <c r="S6" s="570"/>
    </row>
    <row r="7" spans="1:21" ht="60" customHeight="1">
      <c r="A7" s="573"/>
      <c r="B7" s="565"/>
      <c r="C7" s="564"/>
      <c r="D7" s="565"/>
      <c r="E7" s="575"/>
      <c r="F7" s="563"/>
      <c r="G7" s="576"/>
      <c r="H7" s="563"/>
      <c r="I7" s="561"/>
      <c r="J7" s="576"/>
      <c r="K7" s="562"/>
      <c r="L7" s="563"/>
      <c r="M7" s="561"/>
      <c r="N7" s="563"/>
      <c r="O7" s="563"/>
      <c r="P7" s="563"/>
      <c r="Q7" s="561"/>
      <c r="R7" s="118"/>
      <c r="S7" s="570"/>
    </row>
    <row r="8" spans="1:21" ht="27.75" hidden="1" customHeight="1">
      <c r="A8" s="573"/>
      <c r="B8" s="180"/>
      <c r="C8" s="180"/>
      <c r="D8" s="180"/>
      <c r="E8" s="243"/>
      <c r="F8" s="180"/>
      <c r="G8" s="180"/>
      <c r="H8" s="180"/>
      <c r="I8" s="180"/>
      <c r="J8" s="180"/>
      <c r="K8" s="180"/>
      <c r="L8" s="180"/>
      <c r="M8" s="244"/>
      <c r="N8" s="180"/>
      <c r="O8" s="180"/>
      <c r="P8" s="180"/>
      <c r="Q8" s="180"/>
      <c r="R8" s="157"/>
      <c r="U8" s="19"/>
    </row>
    <row r="9" spans="1:21" ht="0.75" customHeight="1">
      <c r="A9" s="573"/>
      <c r="B9" s="180"/>
      <c r="C9" s="180"/>
      <c r="D9" s="180"/>
      <c r="E9" s="243"/>
      <c r="F9" s="180"/>
      <c r="G9" s="180"/>
      <c r="H9" s="180"/>
      <c r="I9" s="180"/>
      <c r="J9" s="180"/>
      <c r="K9" s="180"/>
      <c r="L9" s="180"/>
      <c r="M9" s="244"/>
      <c r="N9" s="180"/>
      <c r="O9" s="180"/>
      <c r="P9" s="180"/>
      <c r="Q9" s="245"/>
      <c r="R9" s="157"/>
    </row>
    <row r="10" spans="1:21" ht="15.75" customHeight="1">
      <c r="A10" s="27"/>
      <c r="B10" s="180">
        <v>1</v>
      </c>
      <c r="C10" s="180">
        <v>2</v>
      </c>
      <c r="D10" s="180">
        <v>3</v>
      </c>
      <c r="E10" s="243" t="s">
        <v>222</v>
      </c>
      <c r="F10" s="180">
        <v>5</v>
      </c>
      <c r="G10" s="180">
        <v>6</v>
      </c>
      <c r="H10" s="180">
        <v>7</v>
      </c>
      <c r="I10" s="180">
        <v>8</v>
      </c>
      <c r="J10" s="180">
        <v>9</v>
      </c>
      <c r="K10" s="180">
        <v>10</v>
      </c>
      <c r="L10" s="180">
        <v>11</v>
      </c>
      <c r="M10" s="180">
        <v>12</v>
      </c>
      <c r="N10" s="180">
        <v>13</v>
      </c>
      <c r="O10" s="180">
        <v>14</v>
      </c>
      <c r="P10" s="246">
        <v>15</v>
      </c>
      <c r="Q10" s="247"/>
      <c r="R10" s="24"/>
    </row>
    <row r="11" spans="1:21" ht="34.15" customHeight="1">
      <c r="A11" s="22"/>
      <c r="B11" s="214">
        <v>1</v>
      </c>
      <c r="C11" s="248" t="s">
        <v>122</v>
      </c>
      <c r="D11" s="248" t="s">
        <v>122</v>
      </c>
      <c r="E11" s="249" t="s">
        <v>226</v>
      </c>
      <c r="F11" s="76" t="s">
        <v>240</v>
      </c>
      <c r="G11" s="111">
        <v>180</v>
      </c>
      <c r="H11" s="214">
        <v>0</v>
      </c>
      <c r="I11" s="214">
        <v>6</v>
      </c>
      <c r="J11" s="214">
        <v>0</v>
      </c>
      <c r="K11" s="214">
        <v>15.8</v>
      </c>
      <c r="L11" s="214">
        <v>0</v>
      </c>
      <c r="M11" s="112">
        <f>SUM(K11*G11)</f>
        <v>2844</v>
      </c>
      <c r="N11" s="214">
        <f>L11*H11</f>
        <v>0</v>
      </c>
      <c r="O11" s="214">
        <v>0</v>
      </c>
      <c r="P11" s="112">
        <f>N11+M11</f>
        <v>2844</v>
      </c>
      <c r="Q11" s="232">
        <f t="shared" ref="Q11:Q39" si="0">P11*1.08*1.06*1.18</f>
        <v>3841.8572159999999</v>
      </c>
      <c r="S11" s="33"/>
    </row>
    <row r="12" spans="1:21" ht="35.25" customHeight="1">
      <c r="A12" s="22"/>
      <c r="B12" s="214">
        <v>2</v>
      </c>
      <c r="C12" s="248" t="s">
        <v>122</v>
      </c>
      <c r="D12" s="250" t="s">
        <v>223</v>
      </c>
      <c r="E12" s="249" t="s">
        <v>226</v>
      </c>
      <c r="F12" s="76" t="s">
        <v>240</v>
      </c>
      <c r="G12" s="111">
        <v>236</v>
      </c>
      <c r="H12" s="214">
        <v>0</v>
      </c>
      <c r="I12" s="214">
        <v>6</v>
      </c>
      <c r="J12" s="214">
        <v>0</v>
      </c>
      <c r="K12" s="214">
        <v>15.8</v>
      </c>
      <c r="L12" s="214">
        <v>0</v>
      </c>
      <c r="M12" s="112">
        <f>K12*G12</f>
        <v>3728.8</v>
      </c>
      <c r="N12" s="214">
        <f>L12*H12</f>
        <v>0</v>
      </c>
      <c r="O12" s="214">
        <v>0</v>
      </c>
      <c r="P12" s="113">
        <f>N12+M12</f>
        <v>3728.8</v>
      </c>
      <c r="Q12" s="232">
        <f t="shared" si="0"/>
        <v>5037.1016832000005</v>
      </c>
      <c r="S12" s="33"/>
    </row>
    <row r="13" spans="1:21" ht="35.25" customHeight="1">
      <c r="A13" s="22"/>
      <c r="B13" s="214"/>
      <c r="C13" s="248" t="s">
        <v>122</v>
      </c>
      <c r="D13" s="250" t="s">
        <v>223</v>
      </c>
      <c r="E13" s="251" t="s">
        <v>227</v>
      </c>
      <c r="F13" s="219" t="s">
        <v>156</v>
      </c>
      <c r="G13" s="252">
        <v>3</v>
      </c>
      <c r="H13" s="253">
        <v>0</v>
      </c>
      <c r="I13" s="253">
        <v>0</v>
      </c>
      <c r="J13" s="253">
        <v>0</v>
      </c>
      <c r="K13" s="253">
        <v>0</v>
      </c>
      <c r="L13" s="253">
        <v>0</v>
      </c>
      <c r="M13" s="144">
        <v>0</v>
      </c>
      <c r="N13" s="253">
        <v>0</v>
      </c>
      <c r="O13" s="253">
        <v>250</v>
      </c>
      <c r="P13" s="144">
        <f>SUM(O13*G13)</f>
        <v>750</v>
      </c>
      <c r="Q13" s="232">
        <f t="shared" ref="Q13:Q14" si="1">P13*1.08*1.06*1.18</f>
        <v>1013.148</v>
      </c>
      <c r="S13" s="33"/>
    </row>
    <row r="14" spans="1:21" s="424" customFormat="1" ht="35.25" customHeight="1">
      <c r="A14" s="22"/>
      <c r="B14" s="420"/>
      <c r="C14" s="248" t="s">
        <v>790</v>
      </c>
      <c r="D14" s="248" t="s">
        <v>790</v>
      </c>
      <c r="E14" s="249" t="s">
        <v>226</v>
      </c>
      <c r="F14" s="418" t="s">
        <v>240</v>
      </c>
      <c r="G14" s="111">
        <v>398</v>
      </c>
      <c r="H14" s="420">
        <v>0</v>
      </c>
      <c r="I14" s="420">
        <v>15</v>
      </c>
      <c r="J14" s="420">
        <v>0</v>
      </c>
      <c r="K14" s="420">
        <v>18.399999999999999</v>
      </c>
      <c r="L14" s="420">
        <v>0</v>
      </c>
      <c r="M14" s="112">
        <f>G14*K14</f>
        <v>7323.2</v>
      </c>
      <c r="N14" s="420">
        <v>0</v>
      </c>
      <c r="O14" s="420">
        <v>0</v>
      </c>
      <c r="P14" s="113">
        <f>SUM(O14+N14+M14)</f>
        <v>7323.2</v>
      </c>
      <c r="Q14" s="232">
        <f t="shared" si="1"/>
        <v>9892.6472448000004</v>
      </c>
      <c r="S14" s="33"/>
    </row>
    <row r="15" spans="1:21" ht="39" customHeight="1">
      <c r="A15" s="22"/>
      <c r="B15" s="214">
        <v>6</v>
      </c>
      <c r="C15" s="248" t="s">
        <v>124</v>
      </c>
      <c r="D15" s="250" t="s">
        <v>225</v>
      </c>
      <c r="E15" s="249" t="s">
        <v>226</v>
      </c>
      <c r="F15" s="76" t="s">
        <v>240</v>
      </c>
      <c r="G15" s="111">
        <v>90</v>
      </c>
      <c r="H15" s="214">
        <v>0</v>
      </c>
      <c r="I15" s="214">
        <v>15</v>
      </c>
      <c r="J15" s="214">
        <v>0</v>
      </c>
      <c r="K15" s="214">
        <v>21.3</v>
      </c>
      <c r="L15" s="214">
        <v>0</v>
      </c>
      <c r="M15" s="112">
        <f>G15*K15</f>
        <v>1917</v>
      </c>
      <c r="N15" s="76">
        <f>H15*L15</f>
        <v>0</v>
      </c>
      <c r="O15" s="76">
        <v>0</v>
      </c>
      <c r="P15" s="113">
        <f>SUM(O15+N15+M15)</f>
        <v>1917</v>
      </c>
      <c r="Q15" s="232">
        <f t="shared" si="0"/>
        <v>2589.6062880000004</v>
      </c>
      <c r="S15" s="33"/>
    </row>
    <row r="16" spans="1:21" ht="34.5" customHeight="1">
      <c r="A16" s="22"/>
      <c r="B16" s="115">
        <v>7</v>
      </c>
      <c r="C16" s="248" t="s">
        <v>124</v>
      </c>
      <c r="D16" s="250" t="s">
        <v>225</v>
      </c>
      <c r="E16" s="251" t="s">
        <v>227</v>
      </c>
      <c r="F16" s="117" t="s">
        <v>156</v>
      </c>
      <c r="G16" s="114">
        <v>5</v>
      </c>
      <c r="H16" s="115">
        <v>0</v>
      </c>
      <c r="I16" s="115">
        <v>0</v>
      </c>
      <c r="J16" s="115">
        <v>0</v>
      </c>
      <c r="K16" s="115">
        <v>0</v>
      </c>
      <c r="L16" s="115">
        <v>0</v>
      </c>
      <c r="M16" s="116">
        <v>0</v>
      </c>
      <c r="N16" s="115">
        <v>0</v>
      </c>
      <c r="O16" s="115">
        <v>300</v>
      </c>
      <c r="P16" s="116">
        <f>SUM(O16*G16)</f>
        <v>1500</v>
      </c>
      <c r="Q16" s="232">
        <f t="shared" si="0"/>
        <v>2026.296</v>
      </c>
      <c r="S16" s="33"/>
      <c r="U16" s="19"/>
    </row>
    <row r="17" spans="1:21" ht="39" customHeight="1">
      <c r="A17" s="22"/>
      <c r="B17" s="214">
        <v>8</v>
      </c>
      <c r="C17" s="248" t="s">
        <v>124</v>
      </c>
      <c r="D17" s="248" t="s">
        <v>206</v>
      </c>
      <c r="E17" s="249" t="s">
        <v>226</v>
      </c>
      <c r="F17" s="76" t="s">
        <v>240</v>
      </c>
      <c r="G17" s="111">
        <v>155</v>
      </c>
      <c r="H17" s="214">
        <f>$H$11</f>
        <v>0</v>
      </c>
      <c r="I17" s="214">
        <v>10</v>
      </c>
      <c r="J17" s="214">
        <v>0</v>
      </c>
      <c r="K17" s="214">
        <v>18.399999999999999</v>
      </c>
      <c r="L17" s="214">
        <v>0</v>
      </c>
      <c r="M17" s="112">
        <f>G17*K17</f>
        <v>2852</v>
      </c>
      <c r="N17" s="214">
        <v>0</v>
      </c>
      <c r="O17" s="214">
        <v>0</v>
      </c>
      <c r="P17" s="113">
        <f>SUM(O17+N17+M17)</f>
        <v>2852</v>
      </c>
      <c r="Q17" s="232">
        <f t="shared" si="0"/>
        <v>3852.6641280000003</v>
      </c>
      <c r="S17" s="33"/>
      <c r="U17" s="19"/>
    </row>
    <row r="18" spans="1:21" ht="36" customHeight="1">
      <c r="A18" s="22"/>
      <c r="B18" s="214">
        <v>11</v>
      </c>
      <c r="C18" s="248" t="s">
        <v>216</v>
      </c>
      <c r="D18" s="248" t="s">
        <v>216</v>
      </c>
      <c r="E18" s="249" t="s">
        <v>226</v>
      </c>
      <c r="F18" s="76" t="s">
        <v>240</v>
      </c>
      <c r="G18" s="111">
        <v>220</v>
      </c>
      <c r="H18" s="214">
        <v>0</v>
      </c>
      <c r="I18" s="214">
        <v>18</v>
      </c>
      <c r="J18" s="214">
        <v>0</v>
      </c>
      <c r="K18" s="214">
        <v>22.8</v>
      </c>
      <c r="L18" s="214">
        <v>0</v>
      </c>
      <c r="M18" s="112">
        <f>G18*K18</f>
        <v>5016</v>
      </c>
      <c r="N18" s="76">
        <f>H18*L18</f>
        <v>0</v>
      </c>
      <c r="O18" s="76">
        <v>0</v>
      </c>
      <c r="P18" s="113">
        <f>SUM(O18+N18+M18)</f>
        <v>5016</v>
      </c>
      <c r="Q18" s="232">
        <f t="shared" si="0"/>
        <v>6775.9338240000016</v>
      </c>
      <c r="S18" s="33"/>
      <c r="T18" s="569"/>
      <c r="U18" s="569"/>
    </row>
    <row r="19" spans="1:21" ht="45.6" customHeight="1">
      <c r="A19" s="22"/>
      <c r="B19" s="214">
        <v>12</v>
      </c>
      <c r="C19" s="248" t="s">
        <v>177</v>
      </c>
      <c r="D19" s="248" t="s">
        <v>177</v>
      </c>
      <c r="E19" s="249" t="s">
        <v>226</v>
      </c>
      <c r="F19" s="76" t="s">
        <v>240</v>
      </c>
      <c r="G19" s="111">
        <v>600</v>
      </c>
      <c r="H19" s="214">
        <f>$H$11</f>
        <v>0</v>
      </c>
      <c r="I19" s="214">
        <v>10</v>
      </c>
      <c r="J19" s="214">
        <v>0</v>
      </c>
      <c r="K19" s="214">
        <v>18.399999999999999</v>
      </c>
      <c r="L19" s="214">
        <v>0</v>
      </c>
      <c r="M19" s="112">
        <v>0</v>
      </c>
      <c r="N19" s="214">
        <f>K19*G19</f>
        <v>11040</v>
      </c>
      <c r="O19" s="214">
        <v>0</v>
      </c>
      <c r="P19" s="113">
        <f>SUM(O19+N19+M19)</f>
        <v>11040</v>
      </c>
      <c r="Q19" s="232">
        <f t="shared" si="0"/>
        <v>14913.538559999999</v>
      </c>
      <c r="S19" s="33"/>
      <c r="T19" s="569"/>
      <c r="U19" s="569"/>
    </row>
    <row r="20" spans="1:21" ht="28.5" customHeight="1">
      <c r="A20" s="22"/>
      <c r="B20" s="115">
        <v>13</v>
      </c>
      <c r="C20" s="248" t="s">
        <v>177</v>
      </c>
      <c r="D20" s="248" t="s">
        <v>177</v>
      </c>
      <c r="E20" s="251" t="s">
        <v>227</v>
      </c>
      <c r="F20" s="117" t="s">
        <v>156</v>
      </c>
      <c r="G20" s="115">
        <v>7.4</v>
      </c>
      <c r="H20" s="115">
        <v>0</v>
      </c>
      <c r="I20" s="115">
        <v>0</v>
      </c>
      <c r="J20" s="115">
        <v>0</v>
      </c>
      <c r="K20" s="115">
        <v>0</v>
      </c>
      <c r="L20" s="115">
        <v>0</v>
      </c>
      <c r="M20" s="115">
        <v>0</v>
      </c>
      <c r="N20" s="115">
        <v>0</v>
      </c>
      <c r="O20" s="115">
        <v>300</v>
      </c>
      <c r="P20" s="116">
        <f>SUM(O20*G20)</f>
        <v>2220</v>
      </c>
      <c r="Q20" s="232">
        <f t="shared" si="0"/>
        <v>2998.9180800000004</v>
      </c>
      <c r="S20" s="33"/>
      <c r="T20" s="18"/>
      <c r="U20" s="18"/>
    </row>
    <row r="21" spans="1:21" ht="41.25" customHeight="1">
      <c r="A21" s="22"/>
      <c r="B21" s="214">
        <v>14</v>
      </c>
      <c r="C21" s="248" t="s">
        <v>177</v>
      </c>
      <c r="D21" s="248" t="s">
        <v>217</v>
      </c>
      <c r="E21" s="249" t="s">
        <v>226</v>
      </c>
      <c r="F21" s="76" t="s">
        <v>240</v>
      </c>
      <c r="G21" s="111">
        <v>315</v>
      </c>
      <c r="H21" s="214">
        <f>$H$11</f>
        <v>0</v>
      </c>
      <c r="I21" s="214">
        <v>10</v>
      </c>
      <c r="J21" s="214">
        <v>0</v>
      </c>
      <c r="K21" s="214">
        <v>18.399999999999999</v>
      </c>
      <c r="L21" s="214">
        <v>0</v>
      </c>
      <c r="M21" s="112">
        <f>G21*K21</f>
        <v>5796</v>
      </c>
      <c r="N21" s="214">
        <v>0</v>
      </c>
      <c r="O21" s="214">
        <v>0</v>
      </c>
      <c r="P21" s="113">
        <f>SUM(O21+N21+M21)</f>
        <v>5796</v>
      </c>
      <c r="Q21" s="232">
        <f t="shared" si="0"/>
        <v>7829.6077440000008</v>
      </c>
      <c r="S21" s="33"/>
      <c r="T21" s="18"/>
      <c r="U21" s="18"/>
    </row>
    <row r="22" spans="1:21" ht="39" customHeight="1">
      <c r="A22" s="22"/>
      <c r="B22" s="214">
        <v>15</v>
      </c>
      <c r="C22" s="248" t="s">
        <v>177</v>
      </c>
      <c r="D22" s="248" t="s">
        <v>217</v>
      </c>
      <c r="E22" s="251" t="s">
        <v>227</v>
      </c>
      <c r="F22" s="117" t="s">
        <v>156</v>
      </c>
      <c r="G22" s="115">
        <v>5</v>
      </c>
      <c r="H22" s="115">
        <v>0</v>
      </c>
      <c r="I22" s="115">
        <v>0</v>
      </c>
      <c r="J22" s="115">
        <v>0</v>
      </c>
      <c r="K22" s="115">
        <v>0</v>
      </c>
      <c r="L22" s="115">
        <v>0</v>
      </c>
      <c r="M22" s="115">
        <v>0</v>
      </c>
      <c r="N22" s="115">
        <v>0</v>
      </c>
      <c r="O22" s="115">
        <v>300</v>
      </c>
      <c r="P22" s="116">
        <f>SUM(O22*G22)</f>
        <v>1500</v>
      </c>
      <c r="Q22" s="232">
        <f t="shared" si="0"/>
        <v>2026.296</v>
      </c>
      <c r="S22" s="33"/>
      <c r="T22" s="19"/>
      <c r="U22" s="19"/>
    </row>
    <row r="23" spans="1:21" ht="35.25" customHeight="1">
      <c r="A23" s="22"/>
      <c r="B23" s="214">
        <v>16</v>
      </c>
      <c r="C23" s="248" t="s">
        <v>169</v>
      </c>
      <c r="D23" s="250" t="s">
        <v>228</v>
      </c>
      <c r="E23" s="249" t="s">
        <v>226</v>
      </c>
      <c r="F23" s="76" t="s">
        <v>240</v>
      </c>
      <c r="G23" s="111">
        <v>235</v>
      </c>
      <c r="H23" s="214">
        <v>0</v>
      </c>
      <c r="I23" s="214">
        <v>6</v>
      </c>
      <c r="J23" s="214">
        <v>0</v>
      </c>
      <c r="K23" s="214">
        <v>15.8</v>
      </c>
      <c r="L23" s="214">
        <v>0</v>
      </c>
      <c r="M23" s="112">
        <f>SUM(K23*G23)</f>
        <v>3713</v>
      </c>
      <c r="N23" s="76">
        <v>0</v>
      </c>
      <c r="O23" s="76">
        <v>0</v>
      </c>
      <c r="P23" s="113">
        <f>SUM(O23+N23+M23)</f>
        <v>3713</v>
      </c>
      <c r="Q23" s="232">
        <f t="shared" si="0"/>
        <v>5015.7580320000006</v>
      </c>
      <c r="S23" s="33"/>
      <c r="T23" s="19"/>
      <c r="U23" s="19"/>
    </row>
    <row r="24" spans="1:21" ht="45.75" customHeight="1">
      <c r="A24" s="22"/>
      <c r="B24" s="214">
        <v>18</v>
      </c>
      <c r="C24" s="248" t="s">
        <v>169</v>
      </c>
      <c r="D24" s="250" t="s">
        <v>229</v>
      </c>
      <c r="E24" s="249" t="s">
        <v>226</v>
      </c>
      <c r="F24" s="76" t="s">
        <v>240</v>
      </c>
      <c r="G24" s="111">
        <v>600</v>
      </c>
      <c r="H24" s="214">
        <v>0</v>
      </c>
      <c r="I24" s="214">
        <v>6</v>
      </c>
      <c r="J24" s="214">
        <v>0</v>
      </c>
      <c r="K24" s="214">
        <v>15.8</v>
      </c>
      <c r="L24" s="214">
        <v>0</v>
      </c>
      <c r="M24" s="112">
        <f>SUM(K24*G24)</f>
        <v>9480</v>
      </c>
      <c r="N24" s="76">
        <v>0</v>
      </c>
      <c r="O24" s="76">
        <v>0</v>
      </c>
      <c r="P24" s="113">
        <f>SUM(O24+N24+M24)</f>
        <v>9480</v>
      </c>
      <c r="Q24" s="232">
        <f t="shared" si="0"/>
        <v>12806.190720000001</v>
      </c>
      <c r="S24" s="33"/>
      <c r="T24" s="37"/>
      <c r="U24" s="19"/>
    </row>
    <row r="25" spans="1:21" ht="31.15" customHeight="1">
      <c r="A25" s="22"/>
      <c r="B25" s="115">
        <v>19</v>
      </c>
      <c r="C25" s="248" t="s">
        <v>169</v>
      </c>
      <c r="D25" s="250" t="s">
        <v>229</v>
      </c>
      <c r="E25" s="251" t="s">
        <v>227</v>
      </c>
      <c r="F25" s="117" t="s">
        <v>156</v>
      </c>
      <c r="G25" s="115">
        <v>3.7</v>
      </c>
      <c r="H25" s="115">
        <v>0</v>
      </c>
      <c r="I25" s="115">
        <v>0</v>
      </c>
      <c r="J25" s="115">
        <v>0</v>
      </c>
      <c r="K25" s="115">
        <v>0</v>
      </c>
      <c r="L25" s="115">
        <v>0</v>
      </c>
      <c r="M25" s="115">
        <v>0</v>
      </c>
      <c r="N25" s="115">
        <v>0</v>
      </c>
      <c r="O25" s="115">
        <v>300</v>
      </c>
      <c r="P25" s="116">
        <f>SUM(O25*G25)</f>
        <v>1110</v>
      </c>
      <c r="Q25" s="232">
        <f t="shared" si="0"/>
        <v>1499.4590400000002</v>
      </c>
      <c r="S25" s="33"/>
      <c r="T25" s="37"/>
      <c r="U25" s="19"/>
    </row>
    <row r="26" spans="1:21" ht="31.9" customHeight="1">
      <c r="A26" s="22"/>
      <c r="B26" s="214">
        <v>22</v>
      </c>
      <c r="C26" s="248" t="s">
        <v>169</v>
      </c>
      <c r="D26" s="250" t="s">
        <v>230</v>
      </c>
      <c r="E26" s="249" t="s">
        <v>226</v>
      </c>
      <c r="F26" s="76" t="s">
        <v>240</v>
      </c>
      <c r="G26" s="111">
        <v>85</v>
      </c>
      <c r="H26" s="214">
        <v>0</v>
      </c>
      <c r="I26" s="214">
        <v>6</v>
      </c>
      <c r="J26" s="214">
        <v>0</v>
      </c>
      <c r="K26" s="214">
        <v>15.6</v>
      </c>
      <c r="L26" s="214">
        <v>0</v>
      </c>
      <c r="M26" s="112">
        <f>SUM(K26*G26)</f>
        <v>1326</v>
      </c>
      <c r="N26" s="76">
        <v>0</v>
      </c>
      <c r="O26" s="76">
        <v>0</v>
      </c>
      <c r="P26" s="113">
        <f>SUM(O26+N26+M26)</f>
        <v>1326</v>
      </c>
      <c r="Q26" s="232">
        <f t="shared" si="0"/>
        <v>1791.245664</v>
      </c>
      <c r="S26" s="38"/>
    </row>
    <row r="27" spans="1:21" ht="47.45" customHeight="1">
      <c r="A27" s="22"/>
      <c r="B27" s="214">
        <v>24</v>
      </c>
      <c r="C27" s="250" t="s">
        <v>231</v>
      </c>
      <c r="D27" s="250" t="s">
        <v>231</v>
      </c>
      <c r="E27" s="249" t="s">
        <v>226</v>
      </c>
      <c r="F27" s="76" t="s">
        <v>240</v>
      </c>
      <c r="G27" s="111">
        <v>205</v>
      </c>
      <c r="H27" s="214">
        <v>0</v>
      </c>
      <c r="I27" s="214">
        <v>10</v>
      </c>
      <c r="J27" s="214">
        <v>0</v>
      </c>
      <c r="K27" s="214">
        <v>18.399999999999999</v>
      </c>
      <c r="L27" s="214">
        <v>0</v>
      </c>
      <c r="M27" s="112">
        <f t="shared" ref="M27:M30" si="2">G27*K27</f>
        <v>3771.9999999999995</v>
      </c>
      <c r="N27" s="76">
        <v>0</v>
      </c>
      <c r="O27" s="76">
        <v>0</v>
      </c>
      <c r="P27" s="113">
        <f>SUM(O27+N27+M27)</f>
        <v>3771.9999999999995</v>
      </c>
      <c r="Q27" s="232">
        <f t="shared" si="0"/>
        <v>5095.4590079999998</v>
      </c>
      <c r="S27" s="33"/>
    </row>
    <row r="28" spans="1:21" ht="36" customHeight="1">
      <c r="A28" s="22"/>
      <c r="B28" s="214">
        <v>26</v>
      </c>
      <c r="C28" s="250" t="s">
        <v>231</v>
      </c>
      <c r="D28" s="250" t="s">
        <v>787</v>
      </c>
      <c r="E28" s="249" t="s">
        <v>226</v>
      </c>
      <c r="F28" s="76" t="s">
        <v>240</v>
      </c>
      <c r="G28" s="111">
        <v>45</v>
      </c>
      <c r="H28" s="214">
        <v>0</v>
      </c>
      <c r="I28" s="214">
        <v>10</v>
      </c>
      <c r="J28" s="214">
        <v>0</v>
      </c>
      <c r="K28" s="214">
        <v>18.399999999999999</v>
      </c>
      <c r="L28" s="214">
        <v>0</v>
      </c>
      <c r="M28" s="112">
        <f t="shared" si="2"/>
        <v>827.99999999999989</v>
      </c>
      <c r="N28" s="76">
        <v>0</v>
      </c>
      <c r="O28" s="76">
        <v>0</v>
      </c>
      <c r="P28" s="113">
        <f t="shared" ref="P28:P35" si="3">SUM(O28+N28+M28)</f>
        <v>827.99999999999989</v>
      </c>
      <c r="Q28" s="232">
        <f t="shared" si="0"/>
        <v>1118.5153919999998</v>
      </c>
      <c r="S28" s="33"/>
    </row>
    <row r="29" spans="1:21" ht="29.45" customHeight="1">
      <c r="A29" s="22"/>
      <c r="B29" s="214">
        <v>27</v>
      </c>
      <c r="C29" s="250" t="s">
        <v>231</v>
      </c>
      <c r="D29" s="248" t="s">
        <v>232</v>
      </c>
      <c r="E29" s="249" t="s">
        <v>226</v>
      </c>
      <c r="F29" s="76" t="s">
        <v>240</v>
      </c>
      <c r="G29" s="111">
        <v>145</v>
      </c>
      <c r="H29" s="214">
        <v>0</v>
      </c>
      <c r="I29" s="214">
        <v>10</v>
      </c>
      <c r="J29" s="214">
        <v>0</v>
      </c>
      <c r="K29" s="214">
        <v>18.399999999999999</v>
      </c>
      <c r="L29" s="214">
        <v>0</v>
      </c>
      <c r="M29" s="112">
        <f t="shared" si="2"/>
        <v>2668</v>
      </c>
      <c r="N29" s="76">
        <v>0</v>
      </c>
      <c r="O29" s="76">
        <v>0</v>
      </c>
      <c r="P29" s="113">
        <f t="shared" si="3"/>
        <v>2668</v>
      </c>
      <c r="Q29" s="232">
        <f t="shared" si="0"/>
        <v>3604.1051520000001</v>
      </c>
      <c r="S29" s="33"/>
    </row>
    <row r="30" spans="1:21" ht="36" customHeight="1">
      <c r="A30" s="22"/>
      <c r="B30" s="214">
        <v>28</v>
      </c>
      <c r="C30" s="250" t="s">
        <v>231</v>
      </c>
      <c r="D30" s="248" t="s">
        <v>129</v>
      </c>
      <c r="E30" s="249" t="s">
        <v>226</v>
      </c>
      <c r="F30" s="76" t="s">
        <v>240</v>
      </c>
      <c r="G30" s="111">
        <v>215</v>
      </c>
      <c r="H30" s="214">
        <v>0</v>
      </c>
      <c r="I30" s="214">
        <v>10</v>
      </c>
      <c r="J30" s="214">
        <v>0</v>
      </c>
      <c r="K30" s="214">
        <v>18.399999999999999</v>
      </c>
      <c r="L30" s="214">
        <v>0</v>
      </c>
      <c r="M30" s="112">
        <f t="shared" si="2"/>
        <v>3955.9999999999995</v>
      </c>
      <c r="N30" s="76">
        <v>0</v>
      </c>
      <c r="O30" s="76">
        <v>0</v>
      </c>
      <c r="P30" s="113">
        <f t="shared" si="3"/>
        <v>3955.9999999999995</v>
      </c>
      <c r="Q30" s="232">
        <f t="shared" si="0"/>
        <v>5344.0179839999992</v>
      </c>
      <c r="S30" s="33"/>
      <c r="U30" s="21"/>
    </row>
    <row r="31" spans="1:21" ht="32.450000000000003" customHeight="1">
      <c r="A31" s="22"/>
      <c r="B31" s="214">
        <v>29</v>
      </c>
      <c r="C31" s="250" t="s">
        <v>231</v>
      </c>
      <c r="D31" s="250" t="s">
        <v>233</v>
      </c>
      <c r="E31" s="249" t="s">
        <v>226</v>
      </c>
      <c r="F31" s="76" t="s">
        <v>240</v>
      </c>
      <c r="G31" s="111">
        <v>170</v>
      </c>
      <c r="H31" s="214">
        <v>0</v>
      </c>
      <c r="I31" s="214">
        <v>10</v>
      </c>
      <c r="J31" s="214">
        <v>0</v>
      </c>
      <c r="K31" s="214">
        <v>18.399999999999999</v>
      </c>
      <c r="L31" s="214">
        <v>0</v>
      </c>
      <c r="M31" s="112">
        <f>K31*G31</f>
        <v>3127.9999999999995</v>
      </c>
      <c r="N31" s="76">
        <v>0</v>
      </c>
      <c r="O31" s="76">
        <v>0</v>
      </c>
      <c r="P31" s="113">
        <f t="shared" si="3"/>
        <v>3127.9999999999995</v>
      </c>
      <c r="Q31" s="232">
        <f t="shared" si="0"/>
        <v>4225.5025919999998</v>
      </c>
      <c r="S31" s="33"/>
      <c r="U31" s="21"/>
    </row>
    <row r="32" spans="1:21" ht="27.6" customHeight="1">
      <c r="A32" s="22"/>
      <c r="B32" s="214">
        <v>30</v>
      </c>
      <c r="C32" s="248" t="s">
        <v>114</v>
      </c>
      <c r="D32" s="248" t="s">
        <v>114</v>
      </c>
      <c r="E32" s="249" t="s">
        <v>226</v>
      </c>
      <c r="F32" s="432" t="s">
        <v>240</v>
      </c>
      <c r="G32" s="111">
        <v>1040</v>
      </c>
      <c r="H32" s="214">
        <v>0</v>
      </c>
      <c r="I32" s="214">
        <v>8</v>
      </c>
      <c r="J32" s="214">
        <v>0</v>
      </c>
      <c r="K32" s="214">
        <v>17</v>
      </c>
      <c r="L32" s="214">
        <v>0</v>
      </c>
      <c r="M32" s="112">
        <f>G32*K32</f>
        <v>17680</v>
      </c>
      <c r="N32" s="76">
        <v>0</v>
      </c>
      <c r="O32" s="76">
        <v>0</v>
      </c>
      <c r="P32" s="113">
        <f t="shared" si="3"/>
        <v>17680</v>
      </c>
      <c r="Q32" s="232">
        <f t="shared" si="0"/>
        <v>23883.275520000003</v>
      </c>
      <c r="S32" s="33"/>
      <c r="U32" s="21"/>
    </row>
    <row r="33" spans="1:21" ht="35.450000000000003" customHeight="1">
      <c r="A33" s="22"/>
      <c r="B33" s="214">
        <v>31</v>
      </c>
      <c r="C33" s="248" t="s">
        <v>114</v>
      </c>
      <c r="D33" s="248" t="s">
        <v>234</v>
      </c>
      <c r="E33" s="249" t="s">
        <v>226</v>
      </c>
      <c r="F33" s="76" t="s">
        <v>240</v>
      </c>
      <c r="G33" s="111">
        <v>245</v>
      </c>
      <c r="H33" s="214">
        <v>0</v>
      </c>
      <c r="I33" s="214">
        <v>8</v>
      </c>
      <c r="J33" s="214">
        <v>0</v>
      </c>
      <c r="K33" s="214">
        <v>17</v>
      </c>
      <c r="L33" s="214">
        <v>0</v>
      </c>
      <c r="M33" s="112">
        <f>G33*K33</f>
        <v>4165</v>
      </c>
      <c r="N33" s="76">
        <v>0</v>
      </c>
      <c r="O33" s="76">
        <v>0</v>
      </c>
      <c r="P33" s="113">
        <f t="shared" si="3"/>
        <v>4165</v>
      </c>
      <c r="Q33" s="232">
        <f t="shared" si="0"/>
        <v>5626.3485600000013</v>
      </c>
      <c r="S33" s="33"/>
    </row>
    <row r="34" spans="1:21" ht="35.25" customHeight="1">
      <c r="A34" s="22"/>
      <c r="B34" s="214">
        <v>32</v>
      </c>
      <c r="C34" s="248" t="s">
        <v>114</v>
      </c>
      <c r="D34" s="248" t="s">
        <v>235</v>
      </c>
      <c r="E34" s="249" t="s">
        <v>226</v>
      </c>
      <c r="F34" s="76" t="s">
        <v>240</v>
      </c>
      <c r="G34" s="111">
        <v>185</v>
      </c>
      <c r="H34" s="214">
        <v>0</v>
      </c>
      <c r="I34" s="214">
        <v>8</v>
      </c>
      <c r="J34" s="214">
        <v>0</v>
      </c>
      <c r="K34" s="214">
        <v>17</v>
      </c>
      <c r="L34" s="214">
        <v>0</v>
      </c>
      <c r="M34" s="112">
        <f>G34*K34</f>
        <v>3145</v>
      </c>
      <c r="N34" s="76">
        <v>0</v>
      </c>
      <c r="O34" s="76">
        <v>0</v>
      </c>
      <c r="P34" s="113">
        <f t="shared" si="3"/>
        <v>3145</v>
      </c>
      <c r="Q34" s="232">
        <f t="shared" si="0"/>
        <v>4248.4672800000008</v>
      </c>
      <c r="S34" s="33"/>
    </row>
    <row r="35" spans="1:21" ht="32.25" customHeight="1">
      <c r="A35" s="22"/>
      <c r="B35" s="214">
        <v>33</v>
      </c>
      <c r="C35" s="248" t="s">
        <v>114</v>
      </c>
      <c r="D35" s="248" t="s">
        <v>236</v>
      </c>
      <c r="E35" s="249" t="s">
        <v>226</v>
      </c>
      <c r="F35" s="76" t="s">
        <v>240</v>
      </c>
      <c r="G35" s="111">
        <v>557</v>
      </c>
      <c r="H35" s="214">
        <v>0</v>
      </c>
      <c r="I35" s="214">
        <v>8</v>
      </c>
      <c r="J35" s="214">
        <v>0</v>
      </c>
      <c r="K35" s="214">
        <v>17</v>
      </c>
      <c r="L35" s="214">
        <v>0</v>
      </c>
      <c r="M35" s="112">
        <f>G35*K35</f>
        <v>9469</v>
      </c>
      <c r="N35" s="76">
        <v>0</v>
      </c>
      <c r="O35" s="76">
        <v>0</v>
      </c>
      <c r="P35" s="113">
        <f t="shared" si="3"/>
        <v>9469</v>
      </c>
      <c r="Q35" s="232">
        <f t="shared" si="0"/>
        <v>12791.331216</v>
      </c>
      <c r="S35" s="33"/>
    </row>
    <row r="36" spans="1:21" ht="37.5" customHeight="1">
      <c r="A36" s="22"/>
      <c r="B36" s="214">
        <v>34</v>
      </c>
      <c r="C36" s="248" t="s">
        <v>114</v>
      </c>
      <c r="D36" s="248" t="s">
        <v>237</v>
      </c>
      <c r="E36" s="249" t="s">
        <v>226</v>
      </c>
      <c r="F36" s="76" t="s">
        <v>240</v>
      </c>
      <c r="G36" s="111">
        <v>130</v>
      </c>
      <c r="H36" s="214">
        <v>0</v>
      </c>
      <c r="I36" s="214">
        <v>8</v>
      </c>
      <c r="J36" s="214">
        <v>0</v>
      </c>
      <c r="K36" s="214">
        <v>17</v>
      </c>
      <c r="L36" s="214">
        <v>0</v>
      </c>
      <c r="M36" s="112">
        <f>K36*G36</f>
        <v>2210</v>
      </c>
      <c r="N36" s="76">
        <v>0</v>
      </c>
      <c r="O36" s="76">
        <v>0</v>
      </c>
      <c r="P36" s="113">
        <f>SUM(O36+N36+M36)</f>
        <v>2210</v>
      </c>
      <c r="Q36" s="232">
        <f t="shared" si="0"/>
        <v>2985.4094400000004</v>
      </c>
      <c r="S36" s="33"/>
    </row>
    <row r="37" spans="1:21" ht="36.75" customHeight="1">
      <c r="A37" s="22"/>
      <c r="B37" s="214">
        <v>35</v>
      </c>
      <c r="C37" s="248" t="s">
        <v>178</v>
      </c>
      <c r="D37" s="248" t="s">
        <v>178</v>
      </c>
      <c r="E37" s="249" t="s">
        <v>226</v>
      </c>
      <c r="F37" s="76" t="s">
        <v>240</v>
      </c>
      <c r="G37" s="111">
        <v>329</v>
      </c>
      <c r="H37" s="214">
        <v>0</v>
      </c>
      <c r="I37" s="214">
        <v>6</v>
      </c>
      <c r="J37" s="214">
        <v>0</v>
      </c>
      <c r="K37" s="214">
        <v>15.8</v>
      </c>
      <c r="L37" s="214">
        <v>0</v>
      </c>
      <c r="M37" s="112">
        <f>SUM(K37*G37)</f>
        <v>5198.2</v>
      </c>
      <c r="N37" s="76">
        <v>0</v>
      </c>
      <c r="O37" s="76">
        <v>0</v>
      </c>
      <c r="P37" s="113">
        <f>SUM(O37+N37+M37)</f>
        <v>5198.2</v>
      </c>
      <c r="Q37" s="232">
        <f t="shared" si="0"/>
        <v>7022.0612448000011</v>
      </c>
      <c r="S37" s="33"/>
    </row>
    <row r="38" spans="1:21" hidden="1">
      <c r="A38" s="22"/>
      <c r="B38" s="214">
        <v>25</v>
      </c>
      <c r="C38" s="214"/>
      <c r="D38" s="214"/>
      <c r="E38" s="234" t="s">
        <v>128</v>
      </c>
      <c r="F38" s="76" t="s">
        <v>40</v>
      </c>
      <c r="G38" s="111">
        <v>231</v>
      </c>
      <c r="H38" s="214">
        <v>0</v>
      </c>
      <c r="I38" s="214">
        <v>6</v>
      </c>
      <c r="J38" s="214">
        <v>0</v>
      </c>
      <c r="K38" s="214">
        <v>21.1</v>
      </c>
      <c r="L38" s="214">
        <v>16.600000000000001</v>
      </c>
      <c r="M38" s="112">
        <f>SUM(K38*G38)</f>
        <v>4874.1000000000004</v>
      </c>
      <c r="N38" s="76">
        <v>0</v>
      </c>
      <c r="O38" s="76"/>
      <c r="P38" s="113">
        <f>SUM(O38+N38+M38)</f>
        <v>4874.1000000000004</v>
      </c>
      <c r="Q38" s="144">
        <f t="shared" si="0"/>
        <v>6584.2462224000019</v>
      </c>
      <c r="S38" s="33"/>
    </row>
    <row r="39" spans="1:21" hidden="1">
      <c r="A39" s="22"/>
      <c r="B39" s="214">
        <v>26</v>
      </c>
      <c r="C39" s="214"/>
      <c r="D39" s="214"/>
      <c r="E39" s="234" t="s">
        <v>113</v>
      </c>
      <c r="F39" s="76"/>
      <c r="G39" s="111">
        <v>215</v>
      </c>
      <c r="H39" s="214"/>
      <c r="I39" s="214">
        <v>6</v>
      </c>
      <c r="J39" s="214">
        <v>0</v>
      </c>
      <c r="K39" s="214"/>
      <c r="L39" s="214"/>
      <c r="M39" s="112">
        <f>SUM(K39*G39)</f>
        <v>0</v>
      </c>
      <c r="N39" s="76"/>
      <c r="O39" s="76"/>
      <c r="P39" s="113">
        <f>SUM(O39+N39+M39)</f>
        <v>0</v>
      </c>
      <c r="Q39" s="144">
        <f t="shared" si="0"/>
        <v>0</v>
      </c>
      <c r="S39" s="33"/>
    </row>
    <row r="40" spans="1:21" ht="21" customHeight="1">
      <c r="A40" s="22"/>
      <c r="B40" s="214"/>
      <c r="C40" s="552" t="s">
        <v>251</v>
      </c>
      <c r="D40" s="553"/>
      <c r="E40" s="554"/>
      <c r="F40" s="76"/>
      <c r="G40" s="111"/>
      <c r="H40" s="214"/>
      <c r="I40" s="214"/>
      <c r="J40" s="214"/>
      <c r="K40" s="214"/>
      <c r="L40" s="214"/>
      <c r="M40" s="112"/>
      <c r="N40" s="76"/>
      <c r="O40" s="76"/>
      <c r="P40" s="113">
        <f>P37+P36+P35+P34+P33+P32+P31+P30+P29+P28+P27+P26+P25+P24+P23+P22+P21+P20+P19+P18+P17+P16+P15+P14+P13+P12+P11</f>
        <v>118335.2</v>
      </c>
      <c r="Q40" s="291">
        <f>SUM(Q11:Q37)</f>
        <v>159854.76161280004</v>
      </c>
      <c r="S40" s="33"/>
      <c r="U40" s="437"/>
    </row>
    <row r="41" spans="1:21" ht="21" customHeight="1">
      <c r="A41" s="22"/>
      <c r="B41" s="14"/>
      <c r="C41" s="568" t="s">
        <v>270</v>
      </c>
      <c r="D41" s="568"/>
      <c r="E41" s="568"/>
      <c r="F41" s="8"/>
      <c r="G41" s="8"/>
      <c r="H41" s="8"/>
      <c r="I41" s="8"/>
      <c r="J41" s="8"/>
      <c r="K41" s="8"/>
      <c r="L41" s="8"/>
      <c r="M41" s="8"/>
      <c r="N41" s="8"/>
      <c r="O41" s="8"/>
      <c r="P41" s="71">
        <f>P40*0.08</f>
        <v>9466.8160000000007</v>
      </c>
      <c r="Q41" s="170"/>
    </row>
    <row r="42" spans="1:21" ht="15.75" hidden="1" customHeight="1">
      <c r="A42" s="22"/>
      <c r="B42" s="14"/>
      <c r="C42" s="14"/>
      <c r="D42" s="14"/>
      <c r="E42" s="422" t="s">
        <v>158</v>
      </c>
      <c r="F42" s="8"/>
      <c r="G42" s="8"/>
      <c r="H42" s="8"/>
      <c r="I42" s="8"/>
      <c r="J42" s="8"/>
      <c r="K42" s="8"/>
      <c r="L42" s="8"/>
      <c r="M42" s="8"/>
      <c r="N42" s="8"/>
      <c r="O42" s="8"/>
      <c r="P42" s="423"/>
      <c r="Q42" s="170"/>
    </row>
    <row r="43" spans="1:21" s="424" customFormat="1" ht="15.75" customHeight="1">
      <c r="A43" s="22"/>
      <c r="B43" s="14"/>
      <c r="E43" s="438" t="s">
        <v>158</v>
      </c>
      <c r="F43" s="439"/>
      <c r="G43" s="8"/>
      <c r="H43" s="8"/>
      <c r="I43" s="8"/>
      <c r="J43" s="8"/>
      <c r="K43" s="8"/>
      <c r="L43" s="8"/>
      <c r="M43" s="8"/>
      <c r="N43" s="8"/>
      <c r="O43" s="8"/>
      <c r="P43" s="71">
        <f>P40+P41</f>
        <v>127802.016</v>
      </c>
      <c r="Q43" s="170"/>
    </row>
    <row r="44" spans="1:21" ht="16.5" customHeight="1">
      <c r="A44" s="22"/>
      <c r="B44" s="14"/>
      <c r="C44" s="568" t="s">
        <v>143</v>
      </c>
      <c r="D44" s="568"/>
      <c r="E44" s="568"/>
      <c r="F44" s="8"/>
      <c r="G44" s="8"/>
      <c r="H44" s="8"/>
      <c r="I44" s="8"/>
      <c r="J44" s="8"/>
      <c r="K44" s="8"/>
      <c r="L44" s="8"/>
      <c r="M44" s="8"/>
      <c r="N44" s="8"/>
      <c r="O44" s="8"/>
      <c r="P44" s="71">
        <f>P43*0.06</f>
        <v>7668.1209600000002</v>
      </c>
      <c r="Q44" s="170"/>
    </row>
    <row r="45" spans="1:21">
      <c r="A45" s="22"/>
      <c r="B45" s="14"/>
      <c r="C45" s="568" t="s">
        <v>158</v>
      </c>
      <c r="D45" s="568"/>
      <c r="E45" s="568"/>
      <c r="F45" s="8"/>
      <c r="G45" s="8"/>
      <c r="H45" s="8"/>
      <c r="I45" s="8"/>
      <c r="J45" s="8"/>
      <c r="K45" s="8"/>
      <c r="L45" s="8"/>
      <c r="M45" s="8"/>
      <c r="N45" s="8"/>
      <c r="O45" s="8"/>
      <c r="P45" s="71">
        <f>P43+P44</f>
        <v>135470.13696</v>
      </c>
      <c r="Q45" s="8"/>
    </row>
    <row r="46" spans="1:21">
      <c r="A46" s="22"/>
      <c r="B46" s="14"/>
      <c r="C46" s="577" t="s">
        <v>271</v>
      </c>
      <c r="D46" s="577"/>
      <c r="E46" s="577"/>
      <c r="F46" s="8"/>
      <c r="G46" s="8"/>
      <c r="H46" s="8"/>
      <c r="I46" s="8"/>
      <c r="J46" s="8"/>
      <c r="K46" s="8"/>
      <c r="L46" s="8"/>
      <c r="M46" s="8"/>
      <c r="N46" s="8"/>
      <c r="O46" s="8"/>
      <c r="P46" s="71">
        <f>P45*0.18</f>
        <v>24384.624652800001</v>
      </c>
      <c r="Q46" s="8"/>
    </row>
    <row r="47" spans="1:21" ht="16.5" customHeight="1">
      <c r="A47" s="22"/>
      <c r="B47" s="14"/>
      <c r="C47" s="568" t="s">
        <v>158</v>
      </c>
      <c r="D47" s="568"/>
      <c r="E47" s="568"/>
      <c r="F47" s="29"/>
      <c r="G47" s="8"/>
      <c r="H47" s="8"/>
      <c r="I47" s="8"/>
      <c r="J47" s="8"/>
      <c r="K47" s="8"/>
      <c r="L47" s="8"/>
      <c r="M47" s="8"/>
      <c r="N47" s="8"/>
      <c r="O47" s="8"/>
      <c r="P47" s="436">
        <f>P45+P46</f>
        <v>159854.76161280001</v>
      </c>
      <c r="Q47" s="8"/>
    </row>
    <row r="48" spans="1:21" ht="16.5" customHeight="1">
      <c r="A48" s="22"/>
      <c r="B48" s="14"/>
      <c r="C48" s="8"/>
      <c r="D48" s="8"/>
      <c r="F48" s="8"/>
      <c r="G48" s="8"/>
      <c r="H48" s="8"/>
      <c r="I48" s="8"/>
      <c r="J48" s="8"/>
      <c r="K48" s="8"/>
      <c r="L48" s="8"/>
      <c r="M48" s="8"/>
      <c r="N48" s="8"/>
      <c r="O48" s="8"/>
      <c r="P48" s="25"/>
      <c r="Q48" s="8"/>
    </row>
    <row r="49" spans="1:17" ht="16.5" customHeight="1">
      <c r="A49" s="22"/>
      <c r="B49" s="14"/>
      <c r="C49" s="8"/>
      <c r="D49" s="8"/>
      <c r="F49" s="8"/>
      <c r="G49" s="8"/>
      <c r="H49" s="8"/>
      <c r="I49" s="8"/>
      <c r="J49" s="8"/>
      <c r="K49" s="8"/>
      <c r="L49" s="8"/>
      <c r="M49" s="8"/>
      <c r="N49" s="8"/>
      <c r="O49" s="8"/>
      <c r="P49" s="8"/>
      <c r="Q49" s="8"/>
    </row>
    <row r="50" spans="1:17" ht="18" customHeight="1">
      <c r="A50" s="22"/>
      <c r="B50" s="1"/>
      <c r="C50" s="1"/>
      <c r="D50" s="1"/>
      <c r="E50" s="424"/>
      <c r="F50" s="424"/>
      <c r="G50" s="424"/>
      <c r="H50" s="424"/>
      <c r="I50" s="424"/>
      <c r="J50" s="424"/>
      <c r="K50" s="424"/>
      <c r="L50" s="424"/>
      <c r="M50" s="424"/>
      <c r="N50" s="424"/>
      <c r="O50" s="424"/>
      <c r="P50" s="424"/>
      <c r="Q50" s="424"/>
    </row>
    <row r="51" spans="1:17" ht="16.5" customHeight="1">
      <c r="A51" s="22"/>
      <c r="B51" s="19"/>
      <c r="C51" s="19"/>
      <c r="D51" s="19"/>
      <c r="E51" s="424"/>
      <c r="F51" s="421"/>
      <c r="G51" s="421"/>
      <c r="H51" s="421"/>
      <c r="I51" s="421"/>
      <c r="J51" s="421"/>
      <c r="K51" s="421"/>
      <c r="L51" s="421"/>
      <c r="M51" s="421"/>
      <c r="N51" s="421"/>
      <c r="O51" s="421"/>
      <c r="P51" s="421"/>
      <c r="Q51" s="421"/>
    </row>
    <row r="52" spans="1:17" ht="16.5" customHeight="1">
      <c r="A52" s="22"/>
      <c r="B52" s="19"/>
      <c r="C52" s="19"/>
      <c r="D52" s="19"/>
      <c r="E52" s="25"/>
      <c r="F52" s="24"/>
      <c r="G52" s="24"/>
      <c r="H52" s="24"/>
      <c r="I52" s="24"/>
      <c r="J52" s="24"/>
      <c r="K52" s="24"/>
      <c r="L52" s="24"/>
      <c r="M52" s="24"/>
      <c r="N52" s="24"/>
      <c r="O52" s="24"/>
      <c r="P52" s="24"/>
    </row>
    <row r="53" spans="1:17" ht="16.5" customHeight="1">
      <c r="A53" s="22"/>
      <c r="B53" s="19"/>
      <c r="C53" s="19"/>
      <c r="D53" s="19"/>
      <c r="E53" s="25"/>
      <c r="F53" s="24"/>
      <c r="G53" s="24"/>
      <c r="H53" s="24"/>
      <c r="I53" s="24"/>
      <c r="J53" s="24"/>
      <c r="K53" s="24"/>
      <c r="L53" s="24"/>
      <c r="M53" s="24"/>
      <c r="N53" s="24"/>
      <c r="O53" s="24"/>
      <c r="P53" s="24"/>
    </row>
    <row r="54" spans="1:17">
      <c r="A54" s="22"/>
      <c r="B54" s="23"/>
      <c r="C54" s="23"/>
      <c r="D54" s="23"/>
      <c r="E54" s="25"/>
      <c r="F54" s="24"/>
      <c r="G54" s="24"/>
      <c r="H54" s="24"/>
      <c r="I54" s="24"/>
      <c r="J54" s="24"/>
      <c r="K54" s="24"/>
      <c r="L54" s="24"/>
      <c r="M54" s="24"/>
      <c r="N54" s="24"/>
      <c r="O54" s="24"/>
      <c r="P54" s="24"/>
    </row>
    <row r="55" spans="1:17">
      <c r="A55" s="22"/>
      <c r="B55" s="23"/>
      <c r="C55" s="23"/>
      <c r="D55" s="23"/>
      <c r="E55" s="25"/>
      <c r="F55" s="24"/>
      <c r="G55" s="24"/>
      <c r="H55" s="24"/>
      <c r="I55" s="24"/>
      <c r="J55" s="24"/>
      <c r="K55" s="24"/>
      <c r="L55" s="24"/>
      <c r="M55" s="24"/>
      <c r="N55" s="24"/>
      <c r="O55" s="24"/>
      <c r="P55" s="24"/>
    </row>
    <row r="56" spans="1:17">
      <c r="A56" s="22"/>
      <c r="B56" s="23"/>
      <c r="C56" s="23"/>
      <c r="D56" s="23"/>
      <c r="E56" s="25"/>
      <c r="F56" s="24"/>
      <c r="G56" s="24"/>
      <c r="H56" s="24"/>
      <c r="I56" s="24"/>
      <c r="J56" s="24"/>
      <c r="K56" s="24"/>
      <c r="L56" s="24"/>
      <c r="M56" s="24"/>
      <c r="N56" s="24"/>
      <c r="O56" s="24"/>
      <c r="P56" s="24"/>
    </row>
    <row r="57" spans="1:17" ht="21.75" customHeight="1">
      <c r="A57" s="22"/>
      <c r="B57" s="23"/>
      <c r="C57" s="23"/>
      <c r="D57" s="23"/>
      <c r="E57" s="25"/>
      <c r="F57" s="24"/>
      <c r="G57" s="24"/>
      <c r="H57" s="24"/>
      <c r="I57" s="24"/>
      <c r="J57" s="24"/>
      <c r="K57" s="24"/>
      <c r="L57" s="24"/>
      <c r="M57" s="24"/>
      <c r="N57" s="24"/>
      <c r="O57" s="24"/>
      <c r="P57" s="24"/>
    </row>
    <row r="58" spans="1:17" ht="25.5" customHeight="1">
      <c r="A58" s="22"/>
      <c r="B58" s="23"/>
      <c r="C58" s="23"/>
      <c r="D58" s="23"/>
      <c r="E58" s="25"/>
      <c r="F58" s="24"/>
      <c r="G58" s="24"/>
      <c r="H58" s="24"/>
      <c r="I58" s="24"/>
      <c r="J58" s="24"/>
      <c r="K58" s="24"/>
      <c r="L58" s="24"/>
      <c r="M58" s="24"/>
      <c r="N58" s="24"/>
      <c r="O58" s="24"/>
      <c r="P58" s="24"/>
    </row>
    <row r="59" spans="1:17" ht="171" hidden="1" customHeight="1">
      <c r="A59" s="22"/>
      <c r="B59" s="23"/>
      <c r="C59" s="23"/>
      <c r="D59" s="23"/>
      <c r="E59" s="25"/>
      <c r="F59" s="24"/>
      <c r="G59" s="24"/>
      <c r="H59" s="24"/>
      <c r="I59" s="24"/>
      <c r="J59" s="24"/>
      <c r="K59" s="24"/>
      <c r="L59" s="24"/>
      <c r="M59" s="24"/>
      <c r="N59" s="24"/>
      <c r="O59" s="24"/>
      <c r="P59" s="24"/>
    </row>
    <row r="60" spans="1:17" ht="26.25" customHeight="1">
      <c r="A60" s="22"/>
      <c r="B60" s="23"/>
      <c r="C60" s="23"/>
      <c r="D60" s="23"/>
      <c r="E60" s="25"/>
      <c r="F60" s="24"/>
      <c r="G60" s="24"/>
      <c r="H60" s="24"/>
      <c r="I60" s="24"/>
      <c r="J60" s="24"/>
      <c r="K60" s="24"/>
      <c r="L60" s="24"/>
      <c r="M60" s="24"/>
      <c r="N60" s="24"/>
      <c r="O60" s="24"/>
      <c r="P60" s="24"/>
    </row>
    <row r="61" spans="1:17" ht="0.75" hidden="1" customHeight="1">
      <c r="A61" s="22"/>
      <c r="B61" s="23"/>
      <c r="C61" s="23"/>
      <c r="D61" s="23"/>
      <c r="E61" s="25"/>
      <c r="F61" s="24"/>
      <c r="G61" s="24"/>
      <c r="H61" s="24"/>
      <c r="I61" s="24"/>
      <c r="J61" s="24"/>
      <c r="K61" s="24"/>
      <c r="L61" s="24"/>
      <c r="M61" s="24"/>
      <c r="N61" s="24"/>
      <c r="O61" s="24"/>
      <c r="P61" s="24"/>
    </row>
    <row r="62" spans="1:17" ht="21" customHeight="1">
      <c r="A62" s="22"/>
      <c r="B62" s="23"/>
      <c r="C62" s="23"/>
      <c r="D62" s="23"/>
      <c r="E62" s="25"/>
      <c r="F62" s="24"/>
      <c r="G62" s="24"/>
      <c r="H62" s="24"/>
      <c r="I62" s="24"/>
      <c r="J62" s="24"/>
      <c r="K62" s="24"/>
      <c r="L62" s="24"/>
      <c r="M62" s="24"/>
      <c r="N62" s="24"/>
      <c r="O62" s="24"/>
      <c r="P62" s="24"/>
    </row>
    <row r="63" spans="1:17" ht="21" customHeight="1">
      <c r="A63" s="22"/>
      <c r="B63" s="23"/>
      <c r="C63" s="23"/>
      <c r="D63" s="23"/>
      <c r="E63" s="25"/>
      <c r="F63" s="24"/>
      <c r="G63" s="24"/>
      <c r="H63" s="24"/>
      <c r="I63" s="24"/>
      <c r="J63" s="24"/>
      <c r="K63" s="24"/>
      <c r="L63" s="24"/>
      <c r="M63" s="24"/>
      <c r="N63" s="24"/>
      <c r="O63" s="24"/>
      <c r="P63" s="24"/>
    </row>
    <row r="64" spans="1:17" ht="21" customHeight="1">
      <c r="A64" s="22"/>
      <c r="B64" s="23"/>
      <c r="C64" s="23"/>
      <c r="D64" s="23"/>
      <c r="E64" s="25"/>
      <c r="F64" s="24"/>
      <c r="G64" s="24"/>
      <c r="H64" s="24"/>
      <c r="I64" s="24"/>
      <c r="J64" s="24"/>
      <c r="K64" s="24"/>
      <c r="L64" s="24"/>
      <c r="M64" s="24"/>
      <c r="N64" s="24"/>
      <c r="O64" s="24"/>
      <c r="P64" s="24"/>
    </row>
    <row r="65" spans="1:19">
      <c r="A65" s="22"/>
      <c r="B65" s="23"/>
      <c r="C65" s="23"/>
      <c r="D65" s="23"/>
      <c r="E65" s="25"/>
      <c r="F65" s="24"/>
      <c r="G65" s="24"/>
      <c r="H65" s="24"/>
      <c r="I65" s="24"/>
      <c r="J65" s="24"/>
      <c r="K65" s="24"/>
      <c r="L65" s="24"/>
      <c r="M65" s="24"/>
      <c r="N65" s="24"/>
      <c r="O65" s="24"/>
      <c r="P65" s="24"/>
    </row>
    <row r="66" spans="1:19" ht="37.5" hidden="1" customHeight="1">
      <c r="A66" s="22"/>
      <c r="B66" s="23"/>
      <c r="C66" s="23"/>
      <c r="D66" s="23"/>
      <c r="E66" s="25"/>
      <c r="F66" s="24"/>
      <c r="G66" s="24"/>
      <c r="H66" s="24"/>
      <c r="I66" s="24"/>
      <c r="J66" s="24"/>
      <c r="K66" s="24"/>
      <c r="L66" s="24"/>
      <c r="M66" s="24"/>
      <c r="N66" s="24"/>
      <c r="O66" s="24"/>
      <c r="P66" s="46"/>
      <c r="Q66" s="46"/>
      <c r="R66" s="26"/>
      <c r="S66" s="26"/>
    </row>
    <row r="67" spans="1:19" ht="86.25" customHeight="1">
      <c r="A67" s="22"/>
      <c r="B67" s="23"/>
      <c r="C67" s="23"/>
      <c r="D67" s="23"/>
      <c r="E67" s="20"/>
      <c r="F67" s="20"/>
      <c r="G67" s="24"/>
      <c r="H67" s="20"/>
      <c r="I67" s="20"/>
      <c r="J67" s="20"/>
      <c r="K67" s="20"/>
      <c r="L67" s="20"/>
      <c r="M67" s="20"/>
      <c r="N67" s="20"/>
      <c r="O67" s="20"/>
      <c r="P67" s="20"/>
      <c r="Q67" s="20"/>
      <c r="R67" s="26"/>
      <c r="S67" s="26"/>
    </row>
    <row r="68" spans="1:19" ht="17.25" customHeight="1">
      <c r="A68" s="22"/>
      <c r="B68" s="23"/>
      <c r="C68" s="23"/>
      <c r="D68" s="23"/>
      <c r="E68" s="20"/>
      <c r="F68" s="20"/>
      <c r="G68" s="24"/>
      <c r="H68" s="20"/>
      <c r="I68" s="20"/>
      <c r="J68" s="20"/>
      <c r="K68" s="20"/>
      <c r="L68" s="20"/>
      <c r="M68" s="20"/>
      <c r="N68" s="20"/>
      <c r="O68" s="20"/>
      <c r="P68" s="20"/>
      <c r="Q68" s="20"/>
      <c r="R68" s="26"/>
      <c r="S68" s="26"/>
    </row>
    <row r="69" spans="1:19" ht="83.25" customHeight="1">
      <c r="A69" s="22"/>
      <c r="B69" s="23"/>
      <c r="C69" s="23"/>
      <c r="D69" s="23"/>
      <c r="E69" s="20"/>
      <c r="F69" s="20"/>
      <c r="G69" s="24"/>
      <c r="H69" s="20"/>
      <c r="I69" s="20"/>
      <c r="J69" s="20"/>
      <c r="K69" s="20"/>
      <c r="L69" s="20"/>
      <c r="M69" s="20"/>
      <c r="N69" s="20"/>
      <c r="O69" s="20"/>
      <c r="P69" s="20"/>
      <c r="Q69" s="20"/>
      <c r="R69" s="26"/>
      <c r="S69" s="26"/>
    </row>
    <row r="70" spans="1:19" ht="13.5" hidden="1" customHeight="1">
      <c r="A70" s="22"/>
      <c r="B70" s="23"/>
      <c r="C70" s="23"/>
      <c r="D70" s="23"/>
      <c r="E70" s="20"/>
      <c r="F70" s="20"/>
      <c r="G70" s="20"/>
      <c r="H70" s="20"/>
      <c r="I70" s="20"/>
      <c r="J70" s="20"/>
      <c r="K70" s="20"/>
      <c r="L70" s="20"/>
      <c r="M70" s="20"/>
      <c r="N70" s="20"/>
      <c r="O70" s="20"/>
      <c r="P70" s="20"/>
      <c r="Q70" s="20"/>
      <c r="R70" s="26"/>
      <c r="S70" s="26"/>
    </row>
    <row r="71" spans="1:19" ht="13.5" hidden="1" customHeight="1">
      <c r="A71" s="22"/>
      <c r="B71" s="47"/>
      <c r="C71" s="47"/>
      <c r="D71" s="47"/>
      <c r="E71" s="20"/>
      <c r="F71" s="20"/>
      <c r="G71" s="20"/>
      <c r="H71" s="20"/>
      <c r="I71" s="20"/>
      <c r="J71" s="20"/>
      <c r="K71" s="20"/>
      <c r="L71" s="20"/>
      <c r="M71" s="20"/>
      <c r="N71" s="20"/>
      <c r="O71" s="20"/>
      <c r="P71" s="20"/>
      <c r="Q71" s="20"/>
      <c r="R71" s="26"/>
      <c r="S71" s="26"/>
    </row>
    <row r="72" spans="1:19" ht="13.5" hidden="1" customHeight="1">
      <c r="A72" s="22"/>
      <c r="B72" s="20" t="s">
        <v>173</v>
      </c>
      <c r="C72" s="20"/>
      <c r="D72" s="20"/>
      <c r="E72" s="20"/>
      <c r="F72" s="20"/>
      <c r="G72" s="20"/>
      <c r="H72" s="20"/>
      <c r="I72" s="20"/>
      <c r="J72" s="20"/>
      <c r="K72" s="20"/>
      <c r="L72" s="20"/>
      <c r="M72" s="20"/>
      <c r="N72" s="20"/>
      <c r="O72" s="20"/>
      <c r="P72" s="20"/>
      <c r="Q72" s="20"/>
      <c r="R72" s="26"/>
      <c r="S72" s="26"/>
    </row>
    <row r="73" spans="1:19" ht="13.5" hidden="1" customHeight="1">
      <c r="A73" s="22"/>
      <c r="B73" s="20"/>
      <c r="C73" s="20"/>
      <c r="D73" s="20"/>
      <c r="E73" s="20"/>
      <c r="F73" s="20"/>
      <c r="G73" s="20"/>
      <c r="H73" s="20"/>
      <c r="I73" s="20"/>
      <c r="J73" s="20"/>
      <c r="K73" s="20"/>
      <c r="L73" s="20"/>
      <c r="M73" s="20"/>
      <c r="N73" s="20"/>
      <c r="O73" s="20"/>
      <c r="P73" s="20"/>
      <c r="Q73" s="20"/>
      <c r="R73" s="26"/>
      <c r="S73" s="26"/>
    </row>
    <row r="74" spans="1:19" ht="15.75" customHeight="1">
      <c r="A74" s="22"/>
      <c r="B74" s="20"/>
      <c r="C74" s="20"/>
      <c r="D74" s="20"/>
      <c r="E74" s="20"/>
      <c r="F74" s="20"/>
      <c r="G74" s="20"/>
      <c r="H74" s="20"/>
      <c r="I74" s="20"/>
      <c r="J74" s="20"/>
      <c r="K74" s="20"/>
      <c r="L74" s="20"/>
      <c r="M74" s="20"/>
      <c r="N74" s="20"/>
      <c r="O74" s="20"/>
      <c r="P74" s="20"/>
      <c r="Q74" s="20"/>
      <c r="R74" s="26"/>
      <c r="S74" s="26"/>
    </row>
    <row r="75" spans="1:19" ht="15.75" customHeight="1">
      <c r="A75" s="22"/>
      <c r="B75" s="20"/>
      <c r="C75" s="20"/>
      <c r="D75" s="20"/>
      <c r="E75" s="20"/>
      <c r="F75" s="20"/>
      <c r="G75" s="20"/>
      <c r="H75" s="20"/>
      <c r="I75" s="20"/>
      <c r="J75" s="20"/>
      <c r="K75" s="20"/>
      <c r="L75" s="20"/>
      <c r="M75" s="20"/>
      <c r="N75" s="20"/>
      <c r="O75" s="20"/>
      <c r="P75" s="20"/>
      <c r="Q75" s="20"/>
      <c r="R75" s="26"/>
      <c r="S75" s="26"/>
    </row>
    <row r="76" spans="1:19" ht="15.75" customHeight="1">
      <c r="A76" s="22"/>
      <c r="B76" s="20"/>
      <c r="C76" s="20"/>
      <c r="D76" s="20"/>
      <c r="E76" s="20"/>
      <c r="F76" s="20"/>
      <c r="G76" s="20"/>
      <c r="H76" s="20"/>
      <c r="I76" s="20"/>
      <c r="J76" s="20"/>
      <c r="K76" s="20"/>
      <c r="L76" s="20"/>
      <c r="M76" s="20"/>
      <c r="N76" s="20"/>
      <c r="O76" s="20"/>
      <c r="P76" s="20"/>
      <c r="Q76" s="20"/>
      <c r="R76" s="26"/>
      <c r="S76" s="26"/>
    </row>
    <row r="77" spans="1:19" ht="15.75" customHeight="1">
      <c r="A77" s="22"/>
      <c r="B77" s="20"/>
      <c r="C77" s="20"/>
      <c r="D77" s="20"/>
      <c r="E77" s="20"/>
      <c r="F77" s="20"/>
      <c r="G77" s="20"/>
      <c r="H77" s="20"/>
      <c r="I77" s="20"/>
      <c r="J77" s="20"/>
      <c r="K77" s="20"/>
      <c r="L77" s="20"/>
      <c r="M77" s="20"/>
      <c r="N77" s="20"/>
      <c r="O77" s="20"/>
      <c r="P77" s="20"/>
      <c r="Q77" s="20"/>
      <c r="R77" s="26"/>
      <c r="S77" s="26"/>
    </row>
    <row r="78" spans="1:19" ht="15.75" customHeight="1">
      <c r="A78" s="22"/>
      <c r="B78" s="20"/>
      <c r="C78" s="20"/>
      <c r="D78" s="20"/>
      <c r="E78" s="20"/>
      <c r="F78" s="20"/>
      <c r="G78" s="20"/>
      <c r="H78" s="20"/>
      <c r="I78" s="20"/>
      <c r="J78" s="20"/>
      <c r="K78" s="20"/>
      <c r="L78" s="20"/>
      <c r="M78" s="20"/>
      <c r="N78" s="20"/>
      <c r="O78" s="20"/>
      <c r="P78" s="20"/>
      <c r="Q78" s="20"/>
      <c r="R78" s="26"/>
      <c r="S78" s="26"/>
    </row>
    <row r="79" spans="1:19" ht="15.75" customHeight="1">
      <c r="A79" s="22"/>
      <c r="B79" s="20"/>
      <c r="C79" s="20"/>
      <c r="D79" s="20"/>
      <c r="E79" s="20"/>
      <c r="F79" s="20"/>
      <c r="G79" s="20"/>
      <c r="H79" s="20"/>
      <c r="I79" s="20"/>
      <c r="J79" s="20"/>
      <c r="K79" s="20"/>
      <c r="L79" s="20"/>
      <c r="M79" s="20"/>
      <c r="N79" s="20"/>
      <c r="O79" s="20"/>
      <c r="P79" s="20"/>
      <c r="Q79" s="20"/>
      <c r="R79" s="26"/>
      <c r="S79" s="26"/>
    </row>
    <row r="80" spans="1:19" ht="15.75" customHeight="1">
      <c r="A80" s="22"/>
      <c r="B80" s="20"/>
      <c r="C80" s="20"/>
      <c r="D80" s="20"/>
      <c r="E80" s="20"/>
      <c r="F80" s="20"/>
      <c r="G80" s="20"/>
      <c r="H80" s="20"/>
      <c r="I80" s="20"/>
      <c r="J80" s="20"/>
      <c r="K80" s="20"/>
      <c r="L80" s="20"/>
      <c r="M80" s="20"/>
      <c r="N80" s="20"/>
      <c r="O80" s="20"/>
      <c r="P80" s="20"/>
      <c r="Q80" s="20"/>
      <c r="R80" s="26"/>
      <c r="S80" s="26"/>
    </row>
    <row r="81" spans="1:19" ht="16.5" customHeight="1">
      <c r="A81" s="22"/>
      <c r="B81" s="20"/>
      <c r="C81" s="20"/>
      <c r="D81" s="20"/>
      <c r="E81" s="20"/>
      <c r="F81" s="20"/>
      <c r="G81" s="20"/>
      <c r="H81" s="20"/>
      <c r="I81" s="20"/>
      <c r="J81" s="20"/>
      <c r="K81" s="20"/>
      <c r="L81" s="20"/>
      <c r="M81" s="20"/>
      <c r="N81" s="20"/>
      <c r="O81" s="20"/>
      <c r="P81" s="20"/>
      <c r="Q81" s="20"/>
      <c r="R81" s="26"/>
      <c r="S81" s="26"/>
    </row>
    <row r="82" spans="1:19" ht="16.5" customHeight="1">
      <c r="A82" s="22"/>
      <c r="B82" s="20"/>
      <c r="C82" s="20"/>
      <c r="D82" s="20"/>
      <c r="E82" s="20"/>
      <c r="F82" s="20"/>
      <c r="G82" s="20"/>
      <c r="H82" s="20"/>
      <c r="I82" s="20"/>
      <c r="J82" s="20"/>
      <c r="K82" s="20"/>
      <c r="L82" s="20"/>
      <c r="M82" s="20"/>
      <c r="N82" s="20"/>
      <c r="O82" s="20"/>
      <c r="P82" s="20"/>
      <c r="Q82" s="20"/>
      <c r="R82" s="26"/>
      <c r="S82" s="26"/>
    </row>
    <row r="83" spans="1:19" ht="16.5" customHeight="1">
      <c r="A83" s="22"/>
      <c r="B83" s="20"/>
      <c r="C83" s="20"/>
      <c r="D83" s="20"/>
      <c r="E83" s="20"/>
      <c r="F83" s="20"/>
      <c r="G83" s="20"/>
      <c r="H83" s="20"/>
      <c r="I83" s="20"/>
      <c r="J83" s="20"/>
      <c r="K83" s="20"/>
      <c r="L83" s="20"/>
      <c r="M83" s="20"/>
      <c r="N83" s="20"/>
      <c r="O83" s="20"/>
      <c r="P83" s="20"/>
      <c r="Q83" s="20"/>
      <c r="R83" s="26"/>
      <c r="S83" s="26"/>
    </row>
    <row r="84" spans="1:19" ht="18" customHeight="1">
      <c r="A84" s="22"/>
      <c r="B84" s="20"/>
      <c r="C84" s="20"/>
      <c r="D84" s="20"/>
      <c r="E84" s="20"/>
      <c r="F84" s="20"/>
      <c r="G84" s="20"/>
      <c r="H84" s="20"/>
      <c r="I84" s="20"/>
      <c r="J84" s="20"/>
      <c r="K84" s="20"/>
      <c r="L84" s="20"/>
      <c r="M84" s="20"/>
      <c r="N84" s="20"/>
      <c r="O84" s="20"/>
      <c r="P84" s="20"/>
      <c r="Q84" s="20"/>
      <c r="R84" s="26"/>
      <c r="S84" s="26"/>
    </row>
    <row r="85" spans="1:19" ht="20.25" customHeight="1">
      <c r="A85" s="22"/>
      <c r="B85" s="20"/>
      <c r="C85" s="20"/>
      <c r="D85" s="20"/>
      <c r="E85" s="20"/>
      <c r="F85" s="20"/>
      <c r="G85" s="20"/>
      <c r="H85" s="20"/>
      <c r="I85" s="20"/>
      <c r="J85" s="20"/>
      <c r="K85" s="20"/>
      <c r="L85" s="20"/>
      <c r="M85" s="20"/>
      <c r="N85" s="20"/>
      <c r="O85" s="20"/>
      <c r="P85" s="20"/>
      <c r="Q85" s="20"/>
      <c r="R85" s="26"/>
      <c r="S85" s="26"/>
    </row>
    <row r="86" spans="1:19" ht="16.5" hidden="1" customHeight="1">
      <c r="A86" s="22"/>
      <c r="B86" s="20"/>
      <c r="C86" s="20"/>
      <c r="D86" s="20"/>
      <c r="E86" s="20"/>
      <c r="F86" s="20"/>
      <c r="G86" s="20"/>
      <c r="H86" s="20"/>
      <c r="I86" s="20"/>
      <c r="J86" s="20"/>
      <c r="K86" s="20"/>
      <c r="L86" s="20"/>
      <c r="M86" s="20"/>
      <c r="N86" s="20"/>
      <c r="O86" s="20"/>
      <c r="P86" s="20"/>
      <c r="Q86" s="20"/>
      <c r="R86" s="26"/>
      <c r="S86" s="26"/>
    </row>
    <row r="87" spans="1:19" ht="20.25" customHeight="1">
      <c r="A87" s="22"/>
      <c r="B87" s="20"/>
      <c r="C87" s="20"/>
      <c r="D87" s="20"/>
      <c r="E87" s="20"/>
      <c r="F87" s="20"/>
      <c r="G87" s="20"/>
      <c r="H87" s="20"/>
      <c r="I87" s="20"/>
      <c r="J87" s="20"/>
      <c r="K87" s="20"/>
      <c r="L87" s="20"/>
      <c r="M87" s="20"/>
      <c r="N87" s="20"/>
      <c r="O87" s="20"/>
      <c r="P87" s="20"/>
      <c r="Q87" s="20"/>
      <c r="R87" s="26"/>
      <c r="S87" s="26"/>
    </row>
    <row r="88" spans="1:19" ht="15.75" customHeight="1">
      <c r="A88" s="22"/>
      <c r="B88" s="20"/>
      <c r="C88" s="20"/>
      <c r="D88" s="20"/>
      <c r="E88" s="20"/>
      <c r="F88" s="20"/>
      <c r="G88" s="20"/>
      <c r="H88" s="20"/>
      <c r="I88" s="20"/>
      <c r="J88" s="20"/>
      <c r="K88" s="20"/>
      <c r="L88" s="20"/>
      <c r="M88" s="20"/>
      <c r="N88" s="20"/>
      <c r="O88" s="20"/>
      <c r="P88" s="20"/>
      <c r="Q88" s="20"/>
      <c r="R88" s="26"/>
      <c r="S88" s="26"/>
    </row>
    <row r="89" spans="1:19" ht="13.5" customHeight="1">
      <c r="A89" s="22"/>
      <c r="B89" s="20"/>
      <c r="C89" s="20"/>
      <c r="D89" s="20"/>
      <c r="E89" s="20"/>
      <c r="F89" s="20"/>
      <c r="G89" s="20"/>
      <c r="H89" s="20"/>
      <c r="I89" s="20"/>
      <c r="J89" s="20"/>
      <c r="K89" s="20"/>
      <c r="L89" s="20"/>
      <c r="M89" s="20"/>
      <c r="N89" s="20"/>
      <c r="O89" s="20"/>
      <c r="P89" s="20"/>
      <c r="Q89" s="20"/>
      <c r="R89" s="26"/>
      <c r="S89" s="26"/>
    </row>
    <row r="90" spans="1:19" ht="13.5" customHeight="1">
      <c r="A90" s="22"/>
      <c r="B90" s="20"/>
      <c r="C90" s="20"/>
      <c r="D90" s="20"/>
      <c r="E90" s="20"/>
      <c r="F90" s="20"/>
      <c r="G90" s="20"/>
      <c r="H90" s="20"/>
      <c r="I90" s="20"/>
      <c r="J90" s="20"/>
      <c r="K90" s="20"/>
      <c r="L90" s="20"/>
      <c r="M90" s="20"/>
      <c r="N90" s="20"/>
      <c r="O90" s="20"/>
      <c r="P90" s="20"/>
      <c r="Q90" s="20"/>
      <c r="R90" s="26"/>
      <c r="S90" s="26"/>
    </row>
    <row r="91" spans="1:19" ht="16.5" customHeight="1">
      <c r="A91" s="22"/>
      <c r="B91" s="20"/>
      <c r="C91" s="20"/>
      <c r="D91" s="20"/>
      <c r="E91" s="20"/>
      <c r="F91" s="20"/>
      <c r="G91" s="20"/>
      <c r="H91" s="20"/>
      <c r="I91" s="20"/>
      <c r="J91" s="20"/>
      <c r="K91" s="20"/>
      <c r="L91" s="20"/>
      <c r="M91" s="20"/>
      <c r="N91" s="20"/>
      <c r="O91" s="20"/>
      <c r="P91" s="20"/>
      <c r="Q91" s="20"/>
      <c r="R91" s="26"/>
      <c r="S91" s="26"/>
    </row>
    <row r="92" spans="1:19" ht="16.5" customHeight="1">
      <c r="A92" s="22"/>
      <c r="B92" s="20"/>
      <c r="C92" s="20"/>
      <c r="D92" s="20"/>
      <c r="E92" s="20"/>
      <c r="F92" s="20"/>
      <c r="G92" s="20"/>
      <c r="H92" s="20"/>
      <c r="I92" s="20"/>
      <c r="J92" s="20"/>
      <c r="K92" s="20"/>
      <c r="L92" s="20"/>
      <c r="M92" s="20"/>
      <c r="N92" s="20"/>
      <c r="O92" s="20"/>
      <c r="P92" s="20"/>
      <c r="Q92" s="20"/>
      <c r="R92" s="26"/>
      <c r="S92" s="26"/>
    </row>
    <row r="93" spans="1:19" ht="16.5" customHeight="1">
      <c r="A93" s="22"/>
      <c r="B93" s="20"/>
      <c r="C93" s="20"/>
      <c r="D93" s="20"/>
      <c r="E93" s="20"/>
      <c r="F93" s="20"/>
      <c r="G93" s="20"/>
      <c r="H93" s="20"/>
      <c r="I93" s="20"/>
      <c r="J93" s="20"/>
      <c r="K93" s="20"/>
      <c r="L93" s="20"/>
      <c r="M93" s="20"/>
      <c r="N93" s="20"/>
      <c r="O93" s="20"/>
      <c r="P93" s="20"/>
      <c r="Q93" s="20"/>
      <c r="R93" s="26"/>
      <c r="S93" s="26"/>
    </row>
    <row r="94" spans="1:19" ht="16.5" customHeight="1">
      <c r="A94" s="22"/>
      <c r="B94" s="20"/>
      <c r="C94" s="20"/>
      <c r="D94" s="20"/>
      <c r="E94" s="20"/>
      <c r="F94" s="20"/>
      <c r="G94" s="20"/>
      <c r="H94" s="20"/>
      <c r="I94" s="20"/>
      <c r="J94" s="20"/>
      <c r="K94" s="20"/>
      <c r="L94" s="20"/>
      <c r="M94" s="20"/>
      <c r="N94" s="20"/>
      <c r="O94" s="20"/>
      <c r="P94" s="20"/>
      <c r="Q94" s="20"/>
      <c r="R94" s="26"/>
      <c r="S94" s="26"/>
    </row>
    <row r="95" spans="1:19" ht="16.5" customHeight="1">
      <c r="A95" s="22"/>
      <c r="B95" s="20"/>
      <c r="C95" s="20"/>
      <c r="D95" s="20"/>
      <c r="E95" s="20"/>
      <c r="F95" s="20"/>
      <c r="G95" s="20"/>
      <c r="H95" s="20"/>
      <c r="I95" s="20"/>
      <c r="J95" s="20"/>
      <c r="K95" s="20"/>
      <c r="L95" s="20"/>
      <c r="M95" s="20"/>
      <c r="N95" s="20"/>
      <c r="O95" s="20"/>
      <c r="P95" s="20"/>
      <c r="Q95" s="20"/>
      <c r="R95" s="26"/>
      <c r="S95" s="26"/>
    </row>
    <row r="96" spans="1:19" ht="16.5" customHeight="1">
      <c r="A96" s="22"/>
      <c r="B96" s="20"/>
      <c r="C96" s="20"/>
      <c r="D96" s="20"/>
      <c r="E96" s="20"/>
      <c r="F96" s="20"/>
      <c r="G96" s="20"/>
      <c r="H96" s="20"/>
      <c r="I96" s="20"/>
      <c r="J96" s="20"/>
      <c r="K96" s="20"/>
      <c r="L96" s="20"/>
      <c r="M96" s="20"/>
      <c r="N96" s="20"/>
      <c r="O96" s="20"/>
      <c r="P96" s="20"/>
      <c r="Q96" s="20"/>
      <c r="R96" s="26"/>
      <c r="S96" s="26"/>
    </row>
    <row r="97" spans="1:19" ht="16.5" customHeight="1">
      <c r="A97" s="22"/>
      <c r="B97" s="20"/>
      <c r="C97" s="20"/>
      <c r="D97" s="20"/>
      <c r="E97" s="20"/>
      <c r="F97" s="20"/>
      <c r="G97" s="20"/>
      <c r="H97" s="20"/>
      <c r="I97" s="20"/>
      <c r="J97" s="20"/>
      <c r="K97" s="20"/>
      <c r="L97" s="20"/>
      <c r="M97" s="20"/>
      <c r="N97" s="20"/>
      <c r="O97" s="20"/>
      <c r="P97" s="20"/>
      <c r="Q97" s="20"/>
      <c r="R97" s="26"/>
      <c r="S97" s="26"/>
    </row>
    <row r="98" spans="1:19" ht="15.75" customHeight="1">
      <c r="A98" s="22"/>
      <c r="B98" s="20"/>
      <c r="C98" s="20"/>
      <c r="D98" s="20"/>
      <c r="E98" s="20"/>
      <c r="F98" s="20"/>
      <c r="G98" s="20"/>
      <c r="H98" s="20"/>
      <c r="I98" s="20"/>
      <c r="J98" s="20"/>
      <c r="K98" s="20"/>
      <c r="L98" s="20"/>
      <c r="M98" s="20"/>
      <c r="N98" s="20"/>
      <c r="O98" s="20"/>
      <c r="P98" s="20"/>
      <c r="Q98" s="20"/>
      <c r="R98" s="26"/>
      <c r="S98" s="26"/>
    </row>
    <row r="99" spans="1:19" ht="16.5" customHeight="1">
      <c r="A99" s="22"/>
      <c r="B99" s="20"/>
      <c r="C99" s="20"/>
      <c r="D99" s="20"/>
      <c r="E99" s="20"/>
      <c r="F99" s="20"/>
      <c r="G99" s="20"/>
      <c r="H99" s="20"/>
      <c r="I99" s="20"/>
      <c r="J99" s="20"/>
      <c r="K99" s="20"/>
      <c r="L99" s="20"/>
      <c r="M99" s="20"/>
      <c r="N99" s="20"/>
      <c r="O99" s="20"/>
      <c r="P99" s="20"/>
      <c r="Q99" s="20"/>
      <c r="R99" s="26"/>
      <c r="S99" s="26"/>
    </row>
    <row r="100" spans="1:19" ht="16.5" customHeight="1">
      <c r="A100" s="22"/>
      <c r="B100" s="48"/>
      <c r="C100" s="48"/>
      <c r="D100" s="48"/>
      <c r="E100" s="48"/>
      <c r="F100" s="48"/>
      <c r="G100" s="48"/>
      <c r="H100" s="48"/>
      <c r="I100" s="48"/>
      <c r="J100" s="48"/>
      <c r="K100" s="48"/>
      <c r="L100" s="48"/>
      <c r="M100" s="48"/>
      <c r="N100" s="48"/>
      <c r="O100" s="48"/>
      <c r="P100" s="48"/>
      <c r="Q100" s="20"/>
      <c r="R100" s="26"/>
      <c r="S100" s="26"/>
    </row>
    <row r="101" spans="1:19" ht="13.5" customHeight="1">
      <c r="A101" s="22"/>
      <c r="B101" s="36"/>
      <c r="C101" s="36"/>
      <c r="D101" s="36"/>
      <c r="E101" s="36"/>
      <c r="F101" s="36"/>
      <c r="G101" s="36"/>
      <c r="H101" s="36"/>
      <c r="I101" s="36"/>
      <c r="J101" s="36"/>
      <c r="K101" s="36"/>
      <c r="L101" s="36"/>
      <c r="M101" s="36"/>
      <c r="N101" s="36"/>
      <c r="O101" s="36"/>
      <c r="P101" s="36"/>
      <c r="Q101" s="20"/>
      <c r="R101" s="26"/>
      <c r="S101" s="26"/>
    </row>
    <row r="102" spans="1:19" ht="13.5" customHeight="1">
      <c r="A102" s="22"/>
      <c r="B102" s="36"/>
      <c r="C102" s="36"/>
      <c r="D102" s="36"/>
      <c r="E102" s="36"/>
      <c r="F102" s="36"/>
      <c r="G102" s="36"/>
      <c r="H102" s="36"/>
      <c r="I102" s="36"/>
      <c r="J102" s="36"/>
      <c r="K102" s="36"/>
      <c r="L102" s="36"/>
      <c r="M102" s="36"/>
      <c r="N102" s="36"/>
      <c r="O102" s="36"/>
      <c r="P102" s="36"/>
      <c r="Q102" s="20"/>
      <c r="R102" s="26"/>
      <c r="S102" s="26"/>
    </row>
    <row r="103" spans="1:19" ht="13.5" customHeight="1">
      <c r="A103" s="22"/>
      <c r="B103" s="36"/>
      <c r="C103" s="36"/>
      <c r="D103" s="36"/>
      <c r="E103" s="36"/>
      <c r="F103" s="36"/>
      <c r="G103" s="36"/>
      <c r="H103" s="36"/>
      <c r="I103" s="36"/>
      <c r="J103" s="36"/>
      <c r="K103" s="36"/>
      <c r="L103" s="36"/>
      <c r="M103" s="36"/>
      <c r="N103" s="36"/>
      <c r="O103" s="36"/>
      <c r="P103" s="36"/>
      <c r="Q103" s="20"/>
      <c r="R103" s="26"/>
      <c r="S103" s="26"/>
    </row>
    <row r="104" spans="1:19" ht="13.5" customHeight="1">
      <c r="A104" s="22"/>
      <c r="B104" s="36"/>
      <c r="C104" s="36"/>
      <c r="D104" s="36"/>
      <c r="E104" s="36"/>
      <c r="F104" s="36"/>
      <c r="G104" s="36"/>
      <c r="H104" s="36"/>
      <c r="I104" s="36"/>
      <c r="J104" s="36"/>
      <c r="K104" s="36"/>
      <c r="L104" s="36"/>
      <c r="M104" s="36"/>
      <c r="N104" s="36"/>
      <c r="O104" s="36"/>
      <c r="P104" s="36"/>
      <c r="Q104" s="20"/>
      <c r="R104" s="26"/>
      <c r="S104" s="26"/>
    </row>
    <row r="105" spans="1:19" ht="13.5" customHeight="1">
      <c r="A105" s="22"/>
      <c r="B105" s="36"/>
      <c r="C105" s="20"/>
      <c r="D105" s="20"/>
      <c r="E105" s="20"/>
      <c r="F105" s="20"/>
      <c r="G105" s="36"/>
      <c r="H105" s="20"/>
      <c r="I105" s="20"/>
      <c r="J105" s="20"/>
      <c r="K105" s="20"/>
      <c r="L105" s="20"/>
      <c r="M105" s="20"/>
      <c r="N105" s="20"/>
      <c r="O105" s="20"/>
      <c r="P105" s="20"/>
      <c r="Q105" s="20"/>
      <c r="R105" s="26"/>
      <c r="S105" s="26"/>
    </row>
    <row r="106" spans="1:19" ht="13.5" customHeight="1">
      <c r="A106" s="22"/>
      <c r="B106" s="36"/>
      <c r="C106" s="20"/>
      <c r="D106" s="20"/>
      <c r="E106" s="20"/>
      <c r="F106" s="20"/>
      <c r="G106" s="36"/>
      <c r="H106" s="20"/>
      <c r="I106" s="20"/>
      <c r="J106" s="20"/>
      <c r="K106" s="20"/>
      <c r="L106" s="20"/>
      <c r="M106" s="20"/>
      <c r="N106" s="20"/>
      <c r="O106" s="20"/>
      <c r="P106" s="20"/>
      <c r="Q106" s="20"/>
      <c r="R106" s="26"/>
      <c r="S106" s="26"/>
    </row>
    <row r="107" spans="1:19" ht="13.5" customHeight="1">
      <c r="A107" s="22"/>
      <c r="B107" s="36"/>
      <c r="C107" s="20"/>
      <c r="D107" s="20"/>
      <c r="E107" s="20"/>
      <c r="F107" s="20"/>
      <c r="G107" s="36"/>
      <c r="H107" s="20"/>
      <c r="I107" s="20"/>
      <c r="J107" s="20"/>
      <c r="K107" s="20"/>
      <c r="L107" s="20"/>
      <c r="M107" s="20"/>
      <c r="N107" s="20"/>
      <c r="O107" s="20"/>
      <c r="P107" s="20"/>
      <c r="Q107" s="20"/>
      <c r="R107" s="26"/>
      <c r="S107" s="26"/>
    </row>
    <row r="108" spans="1:19" ht="13.5" customHeight="1">
      <c r="A108" s="22"/>
      <c r="B108" s="36"/>
      <c r="C108" s="20"/>
      <c r="D108" s="20"/>
      <c r="E108" s="20"/>
      <c r="F108" s="20"/>
      <c r="G108" s="20"/>
      <c r="H108" s="20"/>
      <c r="I108" s="20"/>
      <c r="J108" s="20"/>
      <c r="K108" s="20"/>
      <c r="L108" s="20"/>
      <c r="M108" s="20"/>
      <c r="N108" s="20"/>
      <c r="O108" s="20"/>
      <c r="P108" s="20"/>
      <c r="Q108" s="20"/>
      <c r="R108" s="26"/>
      <c r="S108" s="26"/>
    </row>
    <row r="109" spans="1:19" ht="13.5" customHeight="1">
      <c r="A109" s="22"/>
      <c r="B109" s="36"/>
      <c r="C109" s="20"/>
      <c r="D109" s="20"/>
      <c r="E109" s="20"/>
      <c r="F109" s="20"/>
      <c r="G109" s="20"/>
      <c r="H109" s="20"/>
      <c r="I109" s="20"/>
      <c r="J109" s="20"/>
      <c r="K109" s="20"/>
      <c r="L109" s="20"/>
      <c r="M109" s="20"/>
      <c r="N109" s="20"/>
      <c r="O109" s="20"/>
      <c r="P109" s="20"/>
      <c r="Q109" s="20"/>
      <c r="R109" s="26"/>
      <c r="S109" s="26"/>
    </row>
    <row r="110" spans="1:19" ht="13.5" customHeight="1">
      <c r="A110" s="22"/>
      <c r="B110" s="21"/>
      <c r="C110" s="21"/>
      <c r="D110" s="21"/>
      <c r="E110" s="20"/>
      <c r="F110" s="20"/>
      <c r="G110" s="20"/>
      <c r="H110" s="20"/>
      <c r="I110" s="20"/>
      <c r="J110" s="20"/>
      <c r="K110" s="20"/>
      <c r="L110" s="20"/>
      <c r="M110" s="20"/>
      <c r="N110" s="20"/>
      <c r="O110" s="20"/>
      <c r="P110" s="20"/>
      <c r="Q110" s="20"/>
      <c r="R110" s="26"/>
      <c r="S110" s="26"/>
    </row>
    <row r="111" spans="1:19" ht="13.5" customHeight="1">
      <c r="A111" s="22"/>
      <c r="B111" s="21"/>
      <c r="C111" s="21"/>
      <c r="D111" s="21"/>
      <c r="E111" s="20"/>
      <c r="F111" s="20"/>
      <c r="G111" s="20"/>
      <c r="H111" s="20"/>
      <c r="I111" s="20"/>
      <c r="J111" s="20"/>
      <c r="K111" s="20"/>
      <c r="L111" s="20"/>
      <c r="M111" s="20"/>
      <c r="N111" s="20"/>
      <c r="O111" s="20"/>
      <c r="P111" s="20"/>
      <c r="Q111" s="20"/>
      <c r="R111" s="26"/>
      <c r="S111" s="26"/>
    </row>
    <row r="112" spans="1:19" ht="13.5" customHeight="1">
      <c r="A112" s="22"/>
      <c r="B112" s="21"/>
      <c r="C112" s="21"/>
      <c r="D112" s="21"/>
      <c r="E112" s="20"/>
      <c r="F112" s="20"/>
      <c r="G112" s="20"/>
      <c r="H112" s="20"/>
      <c r="I112" s="20"/>
      <c r="J112" s="20"/>
      <c r="K112" s="20"/>
      <c r="L112" s="20"/>
      <c r="M112" s="20"/>
      <c r="N112" s="20"/>
      <c r="O112" s="20"/>
      <c r="P112" s="20"/>
      <c r="Q112" s="20"/>
      <c r="R112" s="26"/>
      <c r="S112" s="26"/>
    </row>
    <row r="113" spans="1:17">
      <c r="A113" s="22"/>
      <c r="B113" s="21"/>
      <c r="C113" s="21"/>
      <c r="D113" s="21"/>
      <c r="E113" s="26"/>
      <c r="F113" s="26"/>
      <c r="G113" s="20"/>
      <c r="H113" s="26"/>
      <c r="I113" s="26"/>
      <c r="J113" s="26"/>
      <c r="K113" s="26"/>
      <c r="L113" s="26"/>
      <c r="M113" s="26"/>
      <c r="N113" s="26"/>
      <c r="O113" s="26"/>
      <c r="P113" s="26"/>
      <c r="Q113" s="26"/>
    </row>
    <row r="114" spans="1:17">
      <c r="A114" s="22"/>
      <c r="B114" s="21"/>
      <c r="C114" s="21"/>
      <c r="D114" s="21"/>
      <c r="E114" s="26"/>
      <c r="F114" s="26"/>
      <c r="G114" s="20"/>
      <c r="H114" s="26"/>
      <c r="I114" s="26"/>
      <c r="J114" s="26"/>
      <c r="K114" s="26"/>
      <c r="L114" s="26"/>
      <c r="M114" s="26"/>
      <c r="N114" s="26"/>
      <c r="O114" s="26"/>
      <c r="P114" s="26"/>
      <c r="Q114" s="26"/>
    </row>
    <row r="115" spans="1:17">
      <c r="A115" s="22"/>
      <c r="B115" s="21"/>
      <c r="C115" s="21"/>
      <c r="D115" s="21"/>
      <c r="E115" s="26"/>
      <c r="F115" s="26"/>
      <c r="G115" s="20"/>
      <c r="H115" s="26"/>
      <c r="I115" s="26"/>
      <c r="J115" s="26"/>
      <c r="K115" s="26"/>
      <c r="L115" s="26"/>
      <c r="M115" s="26"/>
      <c r="N115" s="26"/>
      <c r="O115" s="26"/>
      <c r="P115" s="26"/>
      <c r="Q115" s="26"/>
    </row>
    <row r="116" spans="1:17">
      <c r="A116" s="22"/>
      <c r="B116" s="21"/>
      <c r="C116" s="21"/>
      <c r="D116" s="21"/>
      <c r="E116" s="26"/>
      <c r="F116" s="26"/>
      <c r="G116" s="26"/>
      <c r="H116" s="26"/>
      <c r="I116" s="26"/>
      <c r="J116" s="26"/>
      <c r="K116" s="26"/>
      <c r="L116" s="26"/>
      <c r="M116" s="26"/>
      <c r="N116" s="26"/>
      <c r="O116" s="26"/>
      <c r="P116" s="26"/>
      <c r="Q116" s="26"/>
    </row>
    <row r="117" spans="1:17">
      <c r="A117" s="22"/>
      <c r="B117" s="21"/>
      <c r="C117" s="21"/>
      <c r="D117" s="21"/>
      <c r="E117" s="26"/>
      <c r="F117" s="26"/>
      <c r="G117" s="26"/>
      <c r="H117" s="26"/>
      <c r="I117" s="26"/>
      <c r="J117" s="26"/>
      <c r="K117" s="26"/>
      <c r="L117" s="26"/>
      <c r="M117" s="26"/>
      <c r="N117" s="26"/>
      <c r="O117" s="26"/>
      <c r="P117" s="26"/>
      <c r="Q117" s="26"/>
    </row>
    <row r="118" spans="1:17">
      <c r="A118" s="22"/>
      <c r="B118" s="26"/>
      <c r="C118" s="26"/>
      <c r="D118" s="26"/>
      <c r="E118" s="26"/>
      <c r="F118" s="26"/>
      <c r="G118" s="26"/>
      <c r="H118" s="26"/>
      <c r="I118" s="26"/>
      <c r="J118" s="26"/>
      <c r="K118" s="26"/>
      <c r="L118" s="26"/>
      <c r="M118" s="26"/>
      <c r="N118" s="26"/>
      <c r="O118" s="26"/>
      <c r="P118" s="26"/>
      <c r="Q118" s="26"/>
    </row>
    <row r="119" spans="1:17">
      <c r="A119" s="22"/>
      <c r="B119" s="26"/>
      <c r="C119" s="26"/>
      <c r="D119" s="26"/>
      <c r="E119" s="26"/>
      <c r="F119" s="26"/>
      <c r="G119" s="26"/>
      <c r="H119" s="26"/>
      <c r="I119" s="26"/>
      <c r="J119" s="26"/>
      <c r="K119" s="26"/>
      <c r="L119" s="26"/>
      <c r="M119" s="26"/>
      <c r="N119" s="26"/>
      <c r="O119" s="26"/>
      <c r="P119" s="26"/>
      <c r="Q119" s="26"/>
    </row>
    <row r="120" spans="1:17">
      <c r="A120" s="22"/>
      <c r="B120" s="26"/>
      <c r="C120" s="26"/>
      <c r="D120" s="26"/>
      <c r="E120" s="26"/>
      <c r="F120" s="26"/>
      <c r="G120" s="26"/>
      <c r="H120" s="26"/>
      <c r="I120" s="26"/>
      <c r="J120" s="26"/>
      <c r="K120" s="26"/>
      <c r="L120" s="26"/>
      <c r="M120" s="26"/>
      <c r="N120" s="26"/>
      <c r="O120" s="26"/>
      <c r="P120" s="26"/>
      <c r="Q120" s="26"/>
    </row>
    <row r="121" spans="1:17">
      <c r="A121" s="22"/>
      <c r="B121" s="26"/>
      <c r="C121" s="26"/>
      <c r="D121" s="26"/>
      <c r="E121" s="26"/>
      <c r="F121" s="26"/>
      <c r="G121" s="26"/>
      <c r="H121" s="26"/>
      <c r="I121" s="26"/>
      <c r="J121" s="26"/>
      <c r="K121" s="26"/>
      <c r="L121" s="26"/>
      <c r="M121" s="26"/>
      <c r="N121" s="26"/>
      <c r="O121" s="26"/>
      <c r="P121" s="26"/>
      <c r="Q121" s="26"/>
    </row>
    <row r="122" spans="1:17">
      <c r="A122" s="22"/>
      <c r="B122" s="26"/>
      <c r="C122" s="26"/>
      <c r="D122" s="26"/>
      <c r="E122" s="26"/>
      <c r="F122" s="26"/>
      <c r="G122" s="26"/>
      <c r="H122" s="26"/>
      <c r="I122" s="26"/>
      <c r="J122" s="26"/>
      <c r="K122" s="26"/>
      <c r="L122" s="26"/>
      <c r="M122" s="26"/>
      <c r="N122" s="26"/>
      <c r="O122" s="26"/>
      <c r="P122" s="26"/>
      <c r="Q122" s="26"/>
    </row>
    <row r="123" spans="1:17">
      <c r="A123" s="22"/>
      <c r="B123" s="26"/>
      <c r="C123" s="26"/>
      <c r="D123" s="26"/>
      <c r="E123" s="26"/>
      <c r="F123" s="24"/>
      <c r="G123" s="26"/>
      <c r="H123" s="26"/>
      <c r="I123" s="26"/>
      <c r="J123" s="26"/>
      <c r="K123" s="26"/>
      <c r="L123" s="26"/>
      <c r="M123" s="26"/>
      <c r="N123" s="26"/>
      <c r="O123" s="26"/>
      <c r="P123" s="24"/>
    </row>
    <row r="124" spans="1:17">
      <c r="A124" s="22"/>
      <c r="B124" s="26" t="s">
        <v>130</v>
      </c>
      <c r="C124" s="26"/>
      <c r="D124" s="26"/>
      <c r="E124" s="25"/>
      <c r="F124" s="24"/>
      <c r="G124" s="26"/>
      <c r="H124" s="24"/>
      <c r="I124" s="24"/>
      <c r="J124" s="24"/>
      <c r="K124" s="24"/>
      <c r="L124" s="26"/>
      <c r="M124" s="24"/>
      <c r="N124" s="24"/>
      <c r="O124" s="24"/>
      <c r="P124" s="24"/>
    </row>
    <row r="125" spans="1:17" ht="15.75" thickBot="1">
      <c r="A125" s="22"/>
      <c r="B125" s="26"/>
      <c r="C125" s="26"/>
      <c r="D125" s="26"/>
      <c r="E125" s="25"/>
      <c r="F125" s="24"/>
      <c r="G125" s="26"/>
      <c r="H125" s="24"/>
      <c r="I125" s="24"/>
      <c r="J125" s="24"/>
      <c r="K125" s="24"/>
      <c r="L125" s="26"/>
      <c r="M125" s="24"/>
      <c r="N125" s="24"/>
      <c r="O125" s="24"/>
      <c r="P125" s="24"/>
    </row>
    <row r="126" spans="1:17" ht="15.75" thickTop="1">
      <c r="A126" s="22"/>
      <c r="B126" s="26"/>
      <c r="C126" s="26"/>
      <c r="D126" s="26"/>
      <c r="E126" s="566" t="s">
        <v>131</v>
      </c>
      <c r="F126" s="557"/>
      <c r="G126" s="50">
        <v>0</v>
      </c>
      <c r="H126" s="557"/>
      <c r="I126" s="49"/>
      <c r="J126" s="49"/>
      <c r="K126" s="557"/>
      <c r="L126" s="557"/>
      <c r="M126" s="557"/>
      <c r="N126" s="557"/>
      <c r="O126" s="51"/>
      <c r="P126" s="571"/>
    </row>
    <row r="127" spans="1:17" ht="15.75" thickBot="1">
      <c r="A127" s="22"/>
      <c r="B127" s="26"/>
      <c r="C127" s="26"/>
      <c r="D127" s="26"/>
      <c r="E127" s="567"/>
      <c r="F127" s="558"/>
      <c r="G127" s="53"/>
      <c r="H127" s="558"/>
      <c r="I127" s="52"/>
      <c r="J127" s="52"/>
      <c r="K127" s="558"/>
      <c r="L127" s="558"/>
      <c r="M127" s="558"/>
      <c r="N127" s="558"/>
      <c r="O127" s="54"/>
      <c r="P127" s="572"/>
    </row>
    <row r="128" spans="1:17" ht="16.5" thickTop="1" thickBot="1">
      <c r="A128" s="22"/>
      <c r="B128" s="26"/>
      <c r="C128" s="26"/>
      <c r="D128" s="26"/>
      <c r="E128" s="55" t="s">
        <v>132</v>
      </c>
      <c r="F128" s="32" t="s">
        <v>156</v>
      </c>
      <c r="G128" s="56"/>
      <c r="H128" s="57">
        <v>0.93</v>
      </c>
      <c r="I128" s="57"/>
      <c r="J128" s="57"/>
      <c r="K128" s="57"/>
      <c r="L128" s="57">
        <v>2400</v>
      </c>
      <c r="M128" s="57"/>
      <c r="N128" s="57"/>
      <c r="O128" s="58"/>
      <c r="P128" s="59">
        <f t="shared" ref="P128:P136" si="4">H128*L128</f>
        <v>2232</v>
      </c>
    </row>
    <row r="129" spans="1:17" ht="45.75" thickTop="1">
      <c r="A129" s="22"/>
      <c r="B129" s="26"/>
      <c r="C129" s="26"/>
      <c r="D129" s="26"/>
      <c r="E129" s="60" t="s">
        <v>133</v>
      </c>
      <c r="F129" s="10" t="s">
        <v>156</v>
      </c>
      <c r="G129" s="557"/>
      <c r="H129" s="10">
        <v>1.2350000000000001</v>
      </c>
      <c r="I129" s="27"/>
      <c r="J129" s="27"/>
      <c r="K129" s="27"/>
      <c r="L129" s="57">
        <v>1200</v>
      </c>
      <c r="M129" s="61"/>
      <c r="P129" s="62">
        <f t="shared" si="4"/>
        <v>1482.0000000000002</v>
      </c>
    </row>
    <row r="130" spans="1:17" ht="45.75" thickBot="1">
      <c r="A130" s="22"/>
      <c r="B130" s="26"/>
      <c r="C130" s="26"/>
      <c r="D130" s="26"/>
      <c r="E130" s="60" t="s">
        <v>134</v>
      </c>
      <c r="F130" s="10" t="s">
        <v>156</v>
      </c>
      <c r="G130" s="558"/>
      <c r="H130" s="10">
        <v>0.46200000000000002</v>
      </c>
      <c r="I130" s="27"/>
      <c r="J130" s="27"/>
      <c r="K130" s="27"/>
      <c r="L130" s="57">
        <v>2400</v>
      </c>
      <c r="M130" s="61"/>
      <c r="P130" s="62">
        <f t="shared" si="4"/>
        <v>1108.8</v>
      </c>
    </row>
    <row r="131" spans="1:17" ht="15.75" thickTop="1">
      <c r="A131" s="22"/>
      <c r="B131" s="559" t="s">
        <v>151</v>
      </c>
      <c r="C131" s="109"/>
      <c r="D131" s="109"/>
      <c r="E131" s="63" t="s">
        <v>135</v>
      </c>
      <c r="F131" s="10" t="s">
        <v>156</v>
      </c>
      <c r="G131" s="57"/>
      <c r="H131" s="10">
        <v>0.185</v>
      </c>
      <c r="K131" s="29"/>
      <c r="L131" s="57">
        <v>2400</v>
      </c>
      <c r="P131" s="62">
        <f t="shared" si="4"/>
        <v>444</v>
      </c>
    </row>
    <row r="132" spans="1:17" ht="15.75" thickBot="1">
      <c r="A132" s="22"/>
      <c r="B132" s="560"/>
      <c r="C132" s="109"/>
      <c r="D132" s="109"/>
      <c r="E132" s="10" t="s">
        <v>136</v>
      </c>
      <c r="F132" s="10" t="s">
        <v>156</v>
      </c>
      <c r="H132" s="10">
        <v>0.31</v>
      </c>
      <c r="L132" s="10">
        <v>2400</v>
      </c>
      <c r="P132" s="62">
        <f t="shared" si="4"/>
        <v>744</v>
      </c>
    </row>
    <row r="133" spans="1:17" ht="15.75" thickTop="1">
      <c r="A133" s="22"/>
      <c r="B133" s="32">
        <v>1</v>
      </c>
      <c r="C133" s="32"/>
      <c r="D133" s="32"/>
      <c r="E133" s="8" t="s">
        <v>137</v>
      </c>
      <c r="F133" s="10" t="s">
        <v>156</v>
      </c>
      <c r="H133" s="10">
        <v>0.31</v>
      </c>
      <c r="L133" s="10">
        <v>2400</v>
      </c>
      <c r="P133" s="62">
        <f t="shared" si="4"/>
        <v>744</v>
      </c>
    </row>
    <row r="134" spans="1:17" ht="30">
      <c r="A134" s="22"/>
      <c r="B134" s="32">
        <v>2</v>
      </c>
      <c r="C134" s="32"/>
      <c r="D134" s="32"/>
      <c r="E134" s="16" t="s">
        <v>138</v>
      </c>
      <c r="F134" s="28" t="s">
        <v>156</v>
      </c>
      <c r="H134" s="28">
        <v>0.31</v>
      </c>
      <c r="I134" s="28"/>
      <c r="J134" s="28"/>
      <c r="K134" s="28"/>
      <c r="L134" s="28">
        <v>2400</v>
      </c>
      <c r="P134" s="62">
        <f t="shared" si="4"/>
        <v>744</v>
      </c>
    </row>
    <row r="135" spans="1:17">
      <c r="A135" s="22"/>
      <c r="B135" s="32">
        <v>3</v>
      </c>
      <c r="C135" s="32"/>
      <c r="D135" s="32"/>
      <c r="E135" s="8" t="s">
        <v>139</v>
      </c>
      <c r="F135" s="10" t="s">
        <v>156</v>
      </c>
      <c r="H135" s="10">
        <v>0.25</v>
      </c>
      <c r="L135" s="10">
        <v>2400</v>
      </c>
      <c r="P135" s="62">
        <f t="shared" si="4"/>
        <v>600</v>
      </c>
    </row>
    <row r="136" spans="1:17">
      <c r="A136" s="22"/>
      <c r="B136" s="32">
        <v>4</v>
      </c>
      <c r="C136" s="32"/>
      <c r="D136" s="32"/>
      <c r="E136" s="8" t="s">
        <v>140</v>
      </c>
      <c r="F136" s="10" t="s">
        <v>156</v>
      </c>
      <c r="H136" s="10">
        <v>0.5</v>
      </c>
      <c r="L136" s="10">
        <v>1200</v>
      </c>
      <c r="P136" s="62">
        <f t="shared" si="4"/>
        <v>600</v>
      </c>
    </row>
    <row r="137" spans="1:17">
      <c r="A137" s="22"/>
      <c r="B137" s="32">
        <v>5</v>
      </c>
      <c r="C137" s="32"/>
      <c r="D137" s="32"/>
      <c r="E137" s="10" t="s">
        <v>109</v>
      </c>
      <c r="P137" s="62">
        <f>SUM(P128:P136)</f>
        <v>8698.7999999999993</v>
      </c>
    </row>
    <row r="138" spans="1:17">
      <c r="A138" s="22"/>
      <c r="B138" s="32">
        <v>6</v>
      </c>
      <c r="C138" s="32"/>
      <c r="D138" s="32"/>
      <c r="P138" s="62"/>
    </row>
    <row r="139" spans="1:17">
      <c r="A139" s="22"/>
      <c r="B139" s="32">
        <v>7</v>
      </c>
      <c r="C139" s="32"/>
      <c r="D139" s="32"/>
      <c r="P139" s="64" t="e">
        <f>#REF!+P137</f>
        <v>#REF!</v>
      </c>
      <c r="Q139" s="46"/>
    </row>
    <row r="140" spans="1:17">
      <c r="A140" s="22"/>
      <c r="B140" s="32">
        <v>8</v>
      </c>
      <c r="C140" s="32"/>
      <c r="D140" s="32"/>
      <c r="P140" s="65"/>
      <c r="Q140" s="23"/>
    </row>
    <row r="141" spans="1:17">
      <c r="A141" s="22"/>
      <c r="B141" s="32">
        <v>9</v>
      </c>
      <c r="C141" s="32"/>
      <c r="D141" s="32"/>
      <c r="P141" s="62" t="e">
        <f>P139*0.08</f>
        <v>#REF!</v>
      </c>
    </row>
    <row r="142" spans="1:17">
      <c r="A142" s="22"/>
      <c r="P142" s="64" t="e">
        <f>P139+P141</f>
        <v>#REF!</v>
      </c>
      <c r="Q142" s="46"/>
    </row>
    <row r="143" spans="1:17">
      <c r="A143" s="22"/>
      <c r="P143" s="62"/>
    </row>
    <row r="144" spans="1:17">
      <c r="A144" s="22"/>
      <c r="P144" s="62" t="e">
        <f>P142*0.06</f>
        <v>#REF!</v>
      </c>
    </row>
    <row r="145" spans="1:17">
      <c r="A145" s="22"/>
      <c r="P145" s="62"/>
    </row>
    <row r="146" spans="1:17">
      <c r="A146" s="22"/>
      <c r="M146" s="39"/>
      <c r="P146" s="64" t="e">
        <f>P142+P144</f>
        <v>#REF!</v>
      </c>
      <c r="Q146" s="46"/>
    </row>
    <row r="147" spans="1:17">
      <c r="A147" s="22"/>
      <c r="P147" s="64" t="e">
        <f>P146*0.18</f>
        <v>#REF!</v>
      </c>
      <c r="Q147" s="46"/>
    </row>
    <row r="148" spans="1:17">
      <c r="A148" s="22"/>
      <c r="P148" s="64" t="e">
        <f>P146+P147</f>
        <v>#REF!</v>
      </c>
      <c r="Q148" s="46"/>
    </row>
    <row r="149" spans="1:17">
      <c r="A149" s="22"/>
      <c r="P149" s="66"/>
      <c r="Q149" s="119"/>
    </row>
    <row r="150" spans="1:17">
      <c r="A150" s="22"/>
      <c r="C150" s="23"/>
      <c r="D150" s="23"/>
      <c r="E150" s="25"/>
      <c r="F150" s="24"/>
      <c r="G150" s="24"/>
      <c r="H150" s="24"/>
      <c r="I150" s="24"/>
      <c r="J150" s="24"/>
      <c r="K150" s="24"/>
      <c r="L150" s="24"/>
      <c r="M150" s="24"/>
      <c r="N150" s="24"/>
      <c r="O150" s="24"/>
      <c r="P150" s="24"/>
    </row>
    <row r="151" spans="1:17">
      <c r="A151" s="22"/>
      <c r="C151" s="23"/>
      <c r="D151" s="23"/>
      <c r="E151" s="25"/>
      <c r="F151" s="24"/>
      <c r="G151" s="24"/>
      <c r="H151" s="24"/>
      <c r="I151" s="24"/>
      <c r="J151" s="24"/>
      <c r="K151" s="24"/>
      <c r="L151" s="24"/>
      <c r="M151" s="24"/>
      <c r="N151" s="24"/>
      <c r="O151" s="24"/>
      <c r="P151" s="24"/>
    </row>
    <row r="152" spans="1:17">
      <c r="A152" s="22"/>
      <c r="C152" s="23"/>
      <c r="D152" s="23"/>
      <c r="E152" s="25"/>
      <c r="F152" s="24"/>
      <c r="G152" s="24"/>
      <c r="H152" s="24"/>
      <c r="I152" s="24"/>
      <c r="J152" s="24"/>
      <c r="K152" s="24"/>
      <c r="L152" s="24"/>
      <c r="M152" s="24"/>
      <c r="N152" s="24"/>
      <c r="O152" s="24"/>
      <c r="P152" s="24"/>
    </row>
    <row r="153" spans="1:17">
      <c r="A153" s="22"/>
      <c r="C153" s="23"/>
      <c r="D153" s="23"/>
      <c r="E153" s="25"/>
      <c r="F153" s="24"/>
      <c r="G153" s="24"/>
      <c r="H153" s="24"/>
      <c r="I153" s="24"/>
      <c r="J153" s="24"/>
      <c r="K153" s="24"/>
      <c r="L153" s="24"/>
      <c r="M153" s="24"/>
      <c r="N153" s="24"/>
      <c r="O153" s="24"/>
      <c r="P153" s="24"/>
    </row>
    <row r="154" spans="1:17">
      <c r="A154" s="22"/>
      <c r="B154" s="40"/>
      <c r="C154" s="47"/>
      <c r="D154" s="47"/>
      <c r="E154" s="25"/>
      <c r="F154" s="24"/>
      <c r="G154" s="24"/>
      <c r="H154" s="24"/>
      <c r="I154" s="24"/>
      <c r="J154" s="24"/>
      <c r="K154" s="24"/>
      <c r="L154" s="24"/>
      <c r="M154" s="24"/>
      <c r="N154" s="24"/>
      <c r="O154" s="24"/>
      <c r="P154" s="24"/>
      <c r="Q154" s="25"/>
    </row>
    <row r="155" spans="1:17">
      <c r="A155" s="22"/>
      <c r="B155" s="23"/>
      <c r="C155" s="23"/>
      <c r="D155" s="23"/>
      <c r="E155" s="25"/>
      <c r="F155" s="24"/>
      <c r="G155" s="24"/>
      <c r="H155" s="24"/>
      <c r="I155" s="24"/>
      <c r="J155" s="24"/>
      <c r="K155" s="24"/>
      <c r="L155" s="24"/>
      <c r="M155" s="24"/>
      <c r="N155" s="24"/>
      <c r="O155" s="24"/>
      <c r="P155" s="24"/>
      <c r="Q155" s="25"/>
    </row>
    <row r="156" spans="1:17">
      <c r="A156" s="22"/>
      <c r="B156" s="23"/>
      <c r="C156" s="23"/>
      <c r="D156" s="23"/>
      <c r="E156" s="25"/>
      <c r="F156" s="24"/>
      <c r="G156" s="24"/>
      <c r="H156" s="24"/>
      <c r="I156" s="24"/>
      <c r="J156" s="24"/>
      <c r="K156" s="24"/>
      <c r="L156" s="24"/>
      <c r="M156" s="24"/>
      <c r="N156" s="24"/>
      <c r="O156" s="24"/>
      <c r="P156" s="24"/>
      <c r="Q156" s="25"/>
    </row>
    <row r="157" spans="1:17">
      <c r="A157" s="22"/>
      <c r="B157" s="23"/>
      <c r="C157" s="23"/>
      <c r="D157" s="23"/>
      <c r="E157" s="25"/>
      <c r="F157" s="24"/>
      <c r="G157" s="24"/>
      <c r="H157" s="24"/>
      <c r="I157" s="24"/>
      <c r="J157" s="24"/>
      <c r="K157" s="24"/>
      <c r="L157" s="24"/>
      <c r="M157" s="24"/>
      <c r="N157" s="24"/>
      <c r="O157" s="24"/>
      <c r="P157" s="24"/>
      <c r="Q157" s="25"/>
    </row>
    <row r="158" spans="1:17">
      <c r="A158" s="22"/>
      <c r="B158" s="23"/>
      <c r="C158" s="23"/>
      <c r="D158" s="23"/>
      <c r="E158" s="25"/>
      <c r="F158" s="24"/>
      <c r="G158" s="24"/>
      <c r="H158" s="24"/>
      <c r="I158" s="24"/>
      <c r="J158" s="24"/>
      <c r="K158" s="24"/>
      <c r="L158" s="24"/>
      <c r="M158" s="24"/>
      <c r="N158" s="24"/>
      <c r="O158" s="24"/>
      <c r="P158" s="24"/>
      <c r="Q158" s="25"/>
    </row>
    <row r="159" spans="1:17">
      <c r="A159" s="22"/>
      <c r="B159" s="23"/>
      <c r="C159" s="23"/>
      <c r="D159" s="23"/>
      <c r="E159" s="25"/>
      <c r="F159" s="24"/>
      <c r="G159" s="24"/>
      <c r="H159" s="24"/>
      <c r="I159" s="24"/>
      <c r="J159" s="24"/>
      <c r="K159" s="24"/>
      <c r="L159" s="24"/>
      <c r="M159" s="24"/>
      <c r="N159" s="24"/>
      <c r="O159" s="24"/>
      <c r="P159" s="24"/>
      <c r="Q159" s="25"/>
    </row>
    <row r="160" spans="1:17">
      <c r="A160" s="22"/>
      <c r="B160" s="23"/>
      <c r="C160" s="23"/>
      <c r="D160" s="23"/>
      <c r="E160" s="25"/>
      <c r="F160" s="24"/>
      <c r="G160" s="24"/>
      <c r="H160" s="24"/>
      <c r="I160" s="24"/>
      <c r="J160" s="24"/>
      <c r="K160" s="24"/>
      <c r="L160" s="24"/>
      <c r="M160" s="24"/>
      <c r="N160" s="24"/>
      <c r="O160" s="24"/>
      <c r="P160" s="24"/>
      <c r="Q160" s="25"/>
    </row>
    <row r="161" spans="1:17">
      <c r="A161" s="22"/>
      <c r="B161" s="23"/>
      <c r="C161" s="23"/>
      <c r="D161" s="23"/>
      <c r="E161" s="25"/>
      <c r="F161" s="24"/>
      <c r="G161" s="24"/>
      <c r="H161" s="24"/>
      <c r="I161" s="24"/>
      <c r="J161" s="24"/>
      <c r="K161" s="24"/>
      <c r="L161" s="24"/>
      <c r="M161" s="24"/>
      <c r="N161" s="24"/>
      <c r="O161" s="24"/>
      <c r="P161" s="24"/>
      <c r="Q161" s="25"/>
    </row>
    <row r="162" spans="1:17">
      <c r="A162" s="22"/>
      <c r="B162" s="23"/>
      <c r="C162" s="23"/>
      <c r="D162" s="23"/>
      <c r="E162" s="25"/>
      <c r="F162" s="24"/>
      <c r="G162" s="24"/>
      <c r="H162" s="24"/>
      <c r="I162" s="24"/>
      <c r="J162" s="24"/>
      <c r="K162" s="24"/>
      <c r="L162" s="24"/>
      <c r="M162" s="24"/>
      <c r="N162" s="24"/>
      <c r="O162" s="24"/>
      <c r="P162" s="24"/>
      <c r="Q162" s="25"/>
    </row>
    <row r="163" spans="1:17">
      <c r="A163" s="22"/>
      <c r="B163" s="23"/>
      <c r="C163" s="23"/>
      <c r="D163" s="23"/>
      <c r="E163" s="25"/>
      <c r="F163" s="24"/>
      <c r="G163" s="24"/>
      <c r="H163" s="24"/>
      <c r="I163" s="24"/>
      <c r="J163" s="24"/>
      <c r="K163" s="24"/>
      <c r="L163" s="24"/>
      <c r="M163" s="24"/>
      <c r="N163" s="24"/>
      <c r="O163" s="24"/>
      <c r="P163" s="24"/>
      <c r="Q163" s="25"/>
    </row>
    <row r="164" spans="1:17">
      <c r="A164" s="22"/>
      <c r="B164" s="23"/>
      <c r="C164" s="23"/>
      <c r="D164" s="23"/>
      <c r="E164" s="25"/>
      <c r="F164" s="24"/>
      <c r="G164" s="24"/>
      <c r="H164" s="24"/>
      <c r="I164" s="24"/>
      <c r="J164" s="24"/>
      <c r="K164" s="24"/>
      <c r="L164" s="24"/>
      <c r="M164" s="24"/>
      <c r="N164" s="24"/>
      <c r="O164" s="24"/>
      <c r="P164" s="24"/>
      <c r="Q164" s="25"/>
    </row>
    <row r="165" spans="1:17">
      <c r="A165" s="22"/>
      <c r="B165" s="23"/>
      <c r="C165" s="23"/>
      <c r="D165" s="23"/>
      <c r="E165" s="25"/>
      <c r="F165" s="24"/>
      <c r="G165" s="24"/>
      <c r="H165" s="24"/>
      <c r="I165" s="24"/>
      <c r="J165" s="24"/>
      <c r="K165" s="24"/>
      <c r="L165" s="24"/>
      <c r="M165" s="24"/>
      <c r="N165" s="24"/>
      <c r="O165" s="24"/>
      <c r="P165" s="24"/>
      <c r="Q165" s="25"/>
    </row>
    <row r="166" spans="1:17">
      <c r="A166" s="22"/>
      <c r="B166" s="23"/>
      <c r="C166" s="23"/>
      <c r="D166" s="23"/>
      <c r="E166" s="25"/>
      <c r="F166" s="24"/>
      <c r="G166" s="24"/>
      <c r="H166" s="24"/>
      <c r="I166" s="24"/>
      <c r="J166" s="24"/>
      <c r="K166" s="24"/>
      <c r="L166" s="24"/>
      <c r="M166" s="24"/>
      <c r="N166" s="24"/>
      <c r="O166" s="24"/>
      <c r="P166" s="24"/>
      <c r="Q166" s="25"/>
    </row>
    <row r="167" spans="1:17">
      <c r="A167" s="22"/>
      <c r="B167" s="23"/>
      <c r="C167" s="23"/>
      <c r="D167" s="23"/>
      <c r="E167" s="25"/>
      <c r="F167" s="24"/>
      <c r="G167" s="24"/>
      <c r="H167" s="24"/>
      <c r="I167" s="24"/>
      <c r="J167" s="24"/>
      <c r="K167" s="24"/>
      <c r="L167" s="24"/>
      <c r="M167" s="24"/>
      <c r="N167" s="24"/>
      <c r="O167" s="24"/>
      <c r="P167" s="24"/>
      <c r="Q167" s="25"/>
    </row>
    <row r="168" spans="1:17">
      <c r="A168" s="22"/>
      <c r="B168" s="23"/>
      <c r="C168" s="23"/>
      <c r="D168" s="23"/>
      <c r="E168" s="25"/>
      <c r="F168" s="24"/>
      <c r="G168" s="24"/>
      <c r="H168" s="24"/>
      <c r="I168" s="24"/>
      <c r="J168" s="24"/>
      <c r="K168" s="24"/>
      <c r="L168" s="24"/>
      <c r="M168" s="24"/>
      <c r="N168" s="24"/>
      <c r="O168" s="24"/>
      <c r="P168" s="24"/>
      <c r="Q168" s="25"/>
    </row>
    <row r="169" spans="1:17">
      <c r="A169" s="22"/>
      <c r="B169" s="23"/>
      <c r="C169" s="23"/>
      <c r="D169" s="23"/>
      <c r="E169" s="25"/>
      <c r="F169" s="24"/>
      <c r="G169" s="24"/>
      <c r="H169" s="24"/>
      <c r="I169" s="24"/>
      <c r="J169" s="24"/>
      <c r="K169" s="24"/>
      <c r="L169" s="24"/>
      <c r="M169" s="24"/>
      <c r="N169" s="24"/>
      <c r="O169" s="24"/>
      <c r="P169" s="24"/>
      <c r="Q169" s="25"/>
    </row>
    <row r="170" spans="1:17">
      <c r="A170" s="22"/>
      <c r="B170" s="23"/>
      <c r="C170" s="23"/>
      <c r="D170" s="23"/>
      <c r="E170" s="25"/>
      <c r="F170" s="24"/>
      <c r="G170" s="24"/>
      <c r="H170" s="24"/>
      <c r="I170" s="24"/>
      <c r="J170" s="24"/>
      <c r="K170" s="24"/>
      <c r="L170" s="24"/>
      <c r="M170" s="24"/>
      <c r="N170" s="24"/>
      <c r="O170" s="24"/>
      <c r="P170" s="24"/>
      <c r="Q170" s="25"/>
    </row>
    <row r="171" spans="1:17">
      <c r="A171" s="22"/>
      <c r="B171" s="23"/>
      <c r="C171" s="23"/>
      <c r="D171" s="23"/>
      <c r="E171" s="25"/>
      <c r="F171" s="24"/>
      <c r="G171" s="24"/>
      <c r="H171" s="24"/>
      <c r="I171" s="24"/>
      <c r="J171" s="24"/>
      <c r="K171" s="24"/>
      <c r="L171" s="24"/>
      <c r="M171" s="24"/>
      <c r="N171" s="24"/>
      <c r="O171" s="24"/>
      <c r="P171" s="24"/>
      <c r="Q171" s="25"/>
    </row>
    <row r="172" spans="1:17">
      <c r="A172" s="22"/>
      <c r="B172" s="23"/>
      <c r="C172" s="23"/>
      <c r="D172" s="23"/>
      <c r="E172" s="25"/>
      <c r="F172" s="24"/>
      <c r="G172" s="24"/>
      <c r="H172" s="24"/>
      <c r="I172" s="24"/>
      <c r="J172" s="24"/>
      <c r="K172" s="24"/>
      <c r="L172" s="24"/>
      <c r="M172" s="24"/>
      <c r="N172" s="24"/>
      <c r="O172" s="24"/>
      <c r="P172" s="24"/>
      <c r="Q172" s="25"/>
    </row>
    <row r="173" spans="1:17">
      <c r="A173" s="22"/>
      <c r="B173" s="23"/>
      <c r="C173" s="23"/>
      <c r="D173" s="23"/>
      <c r="E173" s="25"/>
      <c r="F173" s="24"/>
      <c r="G173" s="24"/>
      <c r="H173" s="24"/>
      <c r="I173" s="24"/>
      <c r="J173" s="24"/>
      <c r="K173" s="24"/>
      <c r="L173" s="24"/>
      <c r="M173" s="24"/>
      <c r="N173" s="24"/>
      <c r="O173" s="24"/>
      <c r="P173" s="24"/>
      <c r="Q173" s="25"/>
    </row>
    <row r="174" spans="1:17">
      <c r="A174" s="22"/>
      <c r="B174" s="23"/>
      <c r="C174" s="23"/>
      <c r="D174" s="23"/>
      <c r="E174" s="25"/>
      <c r="F174" s="24"/>
      <c r="G174" s="24"/>
      <c r="H174" s="24"/>
      <c r="I174" s="24"/>
      <c r="J174" s="24"/>
      <c r="K174" s="24"/>
      <c r="L174" s="24"/>
      <c r="M174" s="24"/>
      <c r="N174" s="24"/>
      <c r="O174" s="24"/>
      <c r="P174" s="24"/>
      <c r="Q174" s="25"/>
    </row>
    <row r="175" spans="1:17">
      <c r="A175" s="22"/>
      <c r="B175" s="23"/>
      <c r="C175" s="23"/>
      <c r="D175" s="23"/>
      <c r="E175" s="25"/>
      <c r="F175" s="24"/>
      <c r="G175" s="24"/>
      <c r="H175" s="24"/>
      <c r="I175" s="24"/>
      <c r="J175" s="24"/>
      <c r="K175" s="24"/>
      <c r="L175" s="24"/>
      <c r="M175" s="24"/>
      <c r="N175" s="24"/>
      <c r="O175" s="24"/>
      <c r="P175" s="24"/>
      <c r="Q175" s="25"/>
    </row>
    <row r="176" spans="1:17">
      <c r="A176" s="22"/>
      <c r="B176" s="23"/>
      <c r="C176" s="23"/>
      <c r="D176" s="23"/>
      <c r="E176" s="25"/>
      <c r="F176" s="24"/>
      <c r="G176" s="24"/>
      <c r="H176" s="24"/>
      <c r="I176" s="24"/>
      <c r="J176" s="24"/>
      <c r="K176" s="24"/>
      <c r="L176" s="24"/>
      <c r="M176" s="24"/>
      <c r="N176" s="24"/>
      <c r="O176" s="24"/>
      <c r="P176" s="24"/>
      <c r="Q176" s="25"/>
    </row>
    <row r="177" spans="1:17">
      <c r="A177" s="22"/>
      <c r="B177" s="23"/>
      <c r="C177" s="23"/>
      <c r="D177" s="23"/>
      <c r="E177" s="25"/>
      <c r="F177" s="24"/>
      <c r="G177" s="24"/>
      <c r="H177" s="24"/>
      <c r="I177" s="24"/>
      <c r="J177" s="24"/>
      <c r="K177" s="24"/>
      <c r="L177" s="24"/>
      <c r="M177" s="24"/>
      <c r="N177" s="24"/>
      <c r="O177" s="24"/>
      <c r="P177" s="24"/>
      <c r="Q177" s="25"/>
    </row>
    <row r="178" spans="1:17">
      <c r="A178" s="22"/>
      <c r="B178" s="23"/>
      <c r="C178" s="23"/>
      <c r="D178" s="23"/>
      <c r="E178" s="25"/>
      <c r="F178" s="24"/>
      <c r="G178" s="24"/>
      <c r="H178" s="24"/>
      <c r="I178" s="24"/>
      <c r="J178" s="24"/>
      <c r="K178" s="24"/>
      <c r="L178" s="24"/>
      <c r="M178" s="24"/>
      <c r="N178" s="24"/>
      <c r="O178" s="24"/>
      <c r="P178" s="24"/>
      <c r="Q178" s="25"/>
    </row>
    <row r="179" spans="1:17">
      <c r="A179" s="22"/>
      <c r="B179" s="23"/>
      <c r="C179" s="23"/>
      <c r="D179" s="23"/>
      <c r="E179" s="25"/>
      <c r="F179" s="24"/>
      <c r="G179" s="24"/>
      <c r="H179" s="24"/>
      <c r="I179" s="24"/>
      <c r="J179" s="24"/>
      <c r="K179" s="24"/>
      <c r="L179" s="24"/>
      <c r="M179" s="24"/>
      <c r="N179" s="24"/>
      <c r="O179" s="24"/>
      <c r="P179" s="24"/>
      <c r="Q179" s="25"/>
    </row>
    <row r="180" spans="1:17">
      <c r="A180" s="22"/>
      <c r="B180" s="23"/>
      <c r="C180" s="23"/>
      <c r="D180" s="23"/>
      <c r="E180" s="25"/>
      <c r="F180" s="24"/>
      <c r="G180" s="24"/>
      <c r="H180" s="24"/>
      <c r="I180" s="24"/>
      <c r="J180" s="24"/>
      <c r="K180" s="24"/>
      <c r="L180" s="24"/>
      <c r="M180" s="24"/>
      <c r="N180" s="24"/>
      <c r="O180" s="24"/>
      <c r="P180" s="24"/>
      <c r="Q180" s="25"/>
    </row>
    <row r="181" spans="1:17">
      <c r="A181" s="22"/>
      <c r="B181" s="23"/>
      <c r="C181" s="23"/>
      <c r="D181" s="23"/>
      <c r="E181" s="25"/>
      <c r="F181" s="24"/>
      <c r="G181" s="24"/>
      <c r="H181" s="24"/>
      <c r="I181" s="24"/>
      <c r="J181" s="24"/>
      <c r="K181" s="24"/>
      <c r="L181" s="24"/>
      <c r="M181" s="24"/>
      <c r="N181" s="24"/>
      <c r="O181" s="24"/>
      <c r="P181" s="24"/>
      <c r="Q181" s="25"/>
    </row>
    <row r="182" spans="1:17">
      <c r="A182" s="22"/>
      <c r="B182" s="23"/>
      <c r="C182" s="23"/>
      <c r="D182" s="23"/>
      <c r="E182" s="25"/>
      <c r="F182" s="24"/>
      <c r="G182" s="24"/>
      <c r="H182" s="24"/>
      <c r="I182" s="24"/>
      <c r="J182" s="24"/>
      <c r="K182" s="24"/>
      <c r="L182" s="24"/>
      <c r="M182" s="24"/>
      <c r="N182" s="24"/>
      <c r="O182" s="24"/>
      <c r="P182" s="24"/>
      <c r="Q182" s="25"/>
    </row>
    <row r="183" spans="1:17">
      <c r="A183" s="22"/>
      <c r="B183" s="23"/>
      <c r="C183" s="23"/>
      <c r="D183" s="23"/>
      <c r="E183" s="25"/>
      <c r="F183" s="24"/>
      <c r="G183" s="24"/>
      <c r="H183" s="24"/>
      <c r="I183" s="24"/>
      <c r="J183" s="24"/>
      <c r="K183" s="24"/>
      <c r="L183" s="24"/>
      <c r="M183" s="24"/>
      <c r="N183" s="24"/>
      <c r="O183" s="24"/>
      <c r="P183" s="24"/>
      <c r="Q183" s="25"/>
    </row>
    <row r="184" spans="1:17">
      <c r="A184" s="22"/>
      <c r="B184" s="23"/>
      <c r="C184" s="23"/>
      <c r="D184" s="23"/>
      <c r="E184" s="25"/>
      <c r="F184" s="24"/>
      <c r="G184" s="24"/>
      <c r="H184" s="24"/>
      <c r="I184" s="24"/>
      <c r="J184" s="24"/>
      <c r="K184" s="24"/>
      <c r="L184" s="24"/>
      <c r="M184" s="24"/>
      <c r="N184" s="24"/>
      <c r="O184" s="24"/>
      <c r="P184" s="24"/>
      <c r="Q184" s="25"/>
    </row>
    <row r="185" spans="1:17">
      <c r="A185" s="22"/>
      <c r="B185" s="23"/>
      <c r="C185" s="23"/>
      <c r="D185" s="23"/>
      <c r="E185" s="25"/>
      <c r="F185" s="24"/>
      <c r="G185" s="24"/>
      <c r="H185" s="24"/>
      <c r="I185" s="24"/>
      <c r="J185" s="24"/>
      <c r="K185" s="24"/>
      <c r="L185" s="24"/>
      <c r="M185" s="24"/>
      <c r="N185" s="24"/>
      <c r="O185" s="24"/>
      <c r="P185" s="24"/>
      <c r="Q185" s="25"/>
    </row>
    <row r="186" spans="1:17">
      <c r="A186" s="22"/>
      <c r="B186" s="23"/>
      <c r="C186" s="23"/>
      <c r="D186" s="23"/>
      <c r="E186" s="25"/>
      <c r="F186" s="24"/>
      <c r="G186" s="24"/>
      <c r="H186" s="24"/>
      <c r="I186" s="24"/>
      <c r="J186" s="24"/>
      <c r="K186" s="24"/>
      <c r="L186" s="24"/>
      <c r="M186" s="24"/>
      <c r="N186" s="24"/>
      <c r="O186" s="24"/>
      <c r="P186" s="24"/>
      <c r="Q186" s="25"/>
    </row>
    <row r="187" spans="1:17">
      <c r="A187" s="22"/>
      <c r="B187" s="23"/>
      <c r="C187" s="23"/>
      <c r="D187" s="23"/>
      <c r="E187" s="25"/>
      <c r="F187" s="24"/>
      <c r="G187" s="24"/>
      <c r="H187" s="24"/>
      <c r="I187" s="24"/>
      <c r="J187" s="24"/>
      <c r="K187" s="24"/>
      <c r="L187" s="24"/>
      <c r="M187" s="24"/>
      <c r="N187" s="24"/>
      <c r="O187" s="24"/>
      <c r="P187" s="24"/>
      <c r="Q187" s="25"/>
    </row>
    <row r="188" spans="1:17">
      <c r="A188" s="22"/>
      <c r="B188" s="23"/>
      <c r="C188" s="23"/>
      <c r="D188" s="23"/>
      <c r="E188" s="25"/>
      <c r="F188" s="24"/>
      <c r="G188" s="24"/>
      <c r="H188" s="24"/>
      <c r="I188" s="24"/>
      <c r="J188" s="24"/>
      <c r="K188" s="24"/>
      <c r="L188" s="24"/>
      <c r="M188" s="24"/>
      <c r="N188" s="24"/>
      <c r="O188" s="24"/>
      <c r="P188" s="24"/>
      <c r="Q188" s="25"/>
    </row>
    <row r="189" spans="1:17">
      <c r="A189" s="22"/>
      <c r="B189" s="23"/>
      <c r="C189" s="23"/>
      <c r="D189" s="23"/>
      <c r="E189" s="25"/>
      <c r="F189" s="24"/>
      <c r="G189" s="24"/>
      <c r="H189" s="24"/>
      <c r="I189" s="24"/>
      <c r="J189" s="24"/>
      <c r="K189" s="24"/>
      <c r="L189" s="24"/>
      <c r="M189" s="24"/>
      <c r="N189" s="24"/>
      <c r="O189" s="24"/>
      <c r="P189" s="24"/>
      <c r="Q189" s="25"/>
    </row>
    <row r="190" spans="1:17">
      <c r="B190" s="23"/>
      <c r="C190" s="23"/>
      <c r="D190" s="23"/>
      <c r="G190" s="24"/>
      <c r="Q190" s="25"/>
    </row>
    <row r="191" spans="1:17">
      <c r="B191" s="23"/>
      <c r="C191" s="23"/>
      <c r="D191" s="23"/>
      <c r="G191" s="24"/>
      <c r="Q191" s="25"/>
    </row>
    <row r="192" spans="1:17">
      <c r="B192" s="23"/>
      <c r="C192" s="23"/>
      <c r="D192" s="23"/>
      <c r="G192" s="24"/>
      <c r="Q192" s="25"/>
    </row>
    <row r="193" spans="2:17">
      <c r="B193" s="23"/>
      <c r="C193" s="23"/>
      <c r="D193" s="23"/>
      <c r="Q193" s="25"/>
    </row>
    <row r="194" spans="2:17">
      <c r="B194" s="23"/>
      <c r="C194" s="23"/>
      <c r="D194" s="23"/>
      <c r="Q194" s="25"/>
    </row>
  </sheetData>
  <mergeCells count="39">
    <mergeCell ref="C46:E46"/>
    <mergeCell ref="C47:E47"/>
    <mergeCell ref="B3:P3"/>
    <mergeCell ref="B2:P2"/>
    <mergeCell ref="B1:P1"/>
    <mergeCell ref="D4:D7"/>
    <mergeCell ref="J6:J7"/>
    <mergeCell ref="A4:A9"/>
    <mergeCell ref="B4:B7"/>
    <mergeCell ref="E4:E7"/>
    <mergeCell ref="F4:F7"/>
    <mergeCell ref="H6:H7"/>
    <mergeCell ref="G5:G7"/>
    <mergeCell ref="P126:P127"/>
    <mergeCell ref="O4:O7"/>
    <mergeCell ref="P4:P7"/>
    <mergeCell ref="L126:L127"/>
    <mergeCell ref="N126:N127"/>
    <mergeCell ref="T18:U19"/>
    <mergeCell ref="S4:S7"/>
    <mergeCell ref="Q4:Q7"/>
    <mergeCell ref="I6:I7"/>
    <mergeCell ref="N5:N7"/>
    <mergeCell ref="G129:G130"/>
    <mergeCell ref="B131:B132"/>
    <mergeCell ref="M126:M127"/>
    <mergeCell ref="M6:M7"/>
    <mergeCell ref="K5:K7"/>
    <mergeCell ref="L5:L7"/>
    <mergeCell ref="C4:C7"/>
    <mergeCell ref="I4:J4"/>
    <mergeCell ref="E126:E127"/>
    <mergeCell ref="F126:F127"/>
    <mergeCell ref="H126:H127"/>
    <mergeCell ref="K126:K127"/>
    <mergeCell ref="C41:E41"/>
    <mergeCell ref="C44:E44"/>
    <mergeCell ref="C40:E40"/>
    <mergeCell ref="C45:E45"/>
  </mergeCells>
  <phoneticPr fontId="0" type="noConversion"/>
  <pageMargins left="0.17" right="0.12" top="0.14000000000000001" bottom="0.16" header="0.49" footer="0.17"/>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V305"/>
  <sheetViews>
    <sheetView topLeftCell="D84" workbookViewId="0">
      <selection activeCell="U95" sqref="U95"/>
    </sheetView>
  </sheetViews>
  <sheetFormatPr defaultColWidth="9.140625" defaultRowHeight="15"/>
  <cols>
    <col min="1" max="1" width="5.85546875" style="2" hidden="1" customWidth="1"/>
    <col min="2" max="2" width="9.140625" style="2" hidden="1" customWidth="1"/>
    <col min="3" max="3" width="25.28515625" style="2" hidden="1" customWidth="1"/>
    <col min="4" max="4" width="3.28515625" style="2" customWidth="1"/>
    <col min="5" max="5" width="19.140625" style="2" customWidth="1"/>
    <col min="6" max="6" width="48.5703125" style="2" customWidth="1"/>
    <col min="7" max="7" width="6.7109375" style="2" customWidth="1"/>
    <col min="8" max="8" width="7.5703125" style="2" customWidth="1"/>
    <col min="9" max="9" width="6.140625" style="2" customWidth="1"/>
    <col min="10" max="10" width="6.42578125" style="2" customWidth="1"/>
    <col min="11" max="11" width="5.85546875" style="2" customWidth="1"/>
    <col min="12" max="12" width="5.5703125" style="2" customWidth="1"/>
    <col min="13" max="13" width="5.42578125" style="2" customWidth="1"/>
    <col min="14" max="14" width="8.42578125" style="2" customWidth="1"/>
    <col min="15" max="15" width="8.7109375" style="8" customWidth="1"/>
    <col min="16" max="16384" width="9.140625" style="2"/>
  </cols>
  <sheetData>
    <row r="1" spans="1:22" ht="72.599999999999994" customHeight="1">
      <c r="D1" s="8"/>
      <c r="E1" s="585" t="s">
        <v>373</v>
      </c>
      <c r="F1" s="586"/>
      <c r="G1" s="586"/>
      <c r="H1" s="586"/>
      <c r="I1" s="586"/>
      <c r="J1" s="586"/>
      <c r="K1" s="586"/>
      <c r="L1" s="586"/>
      <c r="M1" s="586"/>
      <c r="N1" s="586"/>
      <c r="O1" s="586"/>
    </row>
    <row r="2" spans="1:22" ht="60" customHeight="1">
      <c r="A2" s="587"/>
      <c r="B2" s="8"/>
      <c r="C2" s="22"/>
      <c r="D2" s="589" t="s">
        <v>172</v>
      </c>
      <c r="E2" s="588" t="s">
        <v>175</v>
      </c>
      <c r="F2" s="588" t="s">
        <v>159</v>
      </c>
      <c r="G2" s="588" t="s">
        <v>141</v>
      </c>
      <c r="H2" s="588" t="s">
        <v>116</v>
      </c>
      <c r="I2" s="568" t="s">
        <v>161</v>
      </c>
      <c r="J2" s="568"/>
      <c r="K2" s="568" t="s">
        <v>162</v>
      </c>
      <c r="L2" s="568"/>
      <c r="M2" s="568" t="s">
        <v>163</v>
      </c>
      <c r="N2" s="568"/>
      <c r="O2" s="568" t="s">
        <v>158</v>
      </c>
    </row>
    <row r="3" spans="1:22" ht="37.15" customHeight="1">
      <c r="A3" s="587"/>
      <c r="B3" s="8"/>
      <c r="C3" s="22"/>
      <c r="D3" s="555"/>
      <c r="E3" s="568"/>
      <c r="F3" s="568"/>
      <c r="G3" s="588"/>
      <c r="H3" s="588"/>
      <c r="I3" s="171" t="s">
        <v>111</v>
      </c>
      <c r="J3" s="171" t="s">
        <v>158</v>
      </c>
      <c r="K3" s="171" t="s">
        <v>111</v>
      </c>
      <c r="L3" s="171" t="s">
        <v>158</v>
      </c>
      <c r="M3" s="171" t="s">
        <v>111</v>
      </c>
      <c r="N3" s="172" t="s">
        <v>158</v>
      </c>
      <c r="O3" s="568"/>
      <c r="V3" s="201"/>
    </row>
    <row r="4" spans="1:22" ht="44.25" customHeight="1">
      <c r="A4" s="587"/>
      <c r="B4" s="8"/>
      <c r="C4" s="22"/>
      <c r="D4" s="151"/>
      <c r="E4" s="172">
        <v>1</v>
      </c>
      <c r="F4" s="172">
        <v>2</v>
      </c>
      <c r="G4" s="172">
        <v>3</v>
      </c>
      <c r="H4" s="172">
        <v>4</v>
      </c>
      <c r="I4" s="172">
        <v>6</v>
      </c>
      <c r="J4" s="172">
        <v>7</v>
      </c>
      <c r="K4" s="172">
        <v>8</v>
      </c>
      <c r="L4" s="131">
        <v>1.6</v>
      </c>
      <c r="M4" s="172">
        <v>10</v>
      </c>
      <c r="N4" s="172">
        <v>11</v>
      </c>
      <c r="O4" s="172">
        <v>12</v>
      </c>
    </row>
    <row r="5" spans="1:22" ht="17.25" customHeight="1">
      <c r="A5" s="587"/>
      <c r="B5" s="8"/>
      <c r="C5" s="22"/>
      <c r="D5" s="8"/>
      <c r="E5" s="170"/>
      <c r="F5" s="182" t="s">
        <v>214</v>
      </c>
      <c r="G5" s="170"/>
      <c r="H5" s="170"/>
      <c r="I5" s="170"/>
      <c r="J5" s="170"/>
      <c r="K5" s="170"/>
      <c r="L5" s="170"/>
      <c r="M5" s="170"/>
      <c r="N5" s="170"/>
      <c r="O5" s="170"/>
      <c r="P5" s="30"/>
      <c r="Q5" s="30"/>
    </row>
    <row r="6" spans="1:22" hidden="1">
      <c r="A6" s="587"/>
      <c r="B6" s="8"/>
      <c r="C6" s="22"/>
      <c r="D6" s="8"/>
      <c r="E6" s="170"/>
      <c r="F6" s="170"/>
      <c r="G6" s="170"/>
      <c r="H6" s="173"/>
      <c r="I6" s="173"/>
      <c r="J6" s="173"/>
      <c r="K6" s="173"/>
      <c r="L6" s="582"/>
      <c r="M6" s="173"/>
      <c r="N6" s="173"/>
      <c r="O6" s="170"/>
      <c r="R6" s="13"/>
    </row>
    <row r="7" spans="1:22" hidden="1">
      <c r="A7" s="587"/>
      <c r="B7" s="8"/>
      <c r="C7" s="22"/>
      <c r="D7" s="8"/>
      <c r="E7" s="170"/>
      <c r="F7" s="170"/>
      <c r="G7" s="170"/>
      <c r="H7" s="173"/>
      <c r="I7" s="173"/>
      <c r="J7" s="173"/>
      <c r="K7" s="173"/>
      <c r="L7" s="582"/>
      <c r="M7" s="173"/>
      <c r="N7" s="173"/>
      <c r="O7" s="170"/>
    </row>
    <row r="8" spans="1:22" hidden="1">
      <c r="A8" s="587"/>
      <c r="B8" s="8"/>
      <c r="C8" s="22"/>
      <c r="D8" s="8"/>
      <c r="E8" s="170"/>
      <c r="F8" s="170"/>
      <c r="G8" s="170"/>
      <c r="H8" s="173"/>
      <c r="I8" s="173"/>
      <c r="J8" s="173"/>
      <c r="K8" s="173"/>
      <c r="L8" s="582"/>
      <c r="M8" s="173"/>
      <c r="N8" s="173"/>
      <c r="O8" s="170"/>
    </row>
    <row r="9" spans="1:22" hidden="1">
      <c r="A9" s="587"/>
      <c r="B9" s="8"/>
      <c r="C9" s="22"/>
      <c r="D9" s="8"/>
      <c r="E9" s="170"/>
      <c r="F9" s="170"/>
      <c r="G9" s="170"/>
      <c r="H9" s="173"/>
      <c r="I9" s="173"/>
      <c r="J9" s="173"/>
      <c r="K9" s="173"/>
      <c r="L9" s="582"/>
      <c r="M9" s="173"/>
      <c r="N9" s="173"/>
      <c r="O9" s="170"/>
    </row>
    <row r="10" spans="1:22" hidden="1">
      <c r="A10" s="587"/>
      <c r="B10" s="8"/>
      <c r="C10" s="22"/>
      <c r="D10" s="8"/>
      <c r="E10" s="170"/>
      <c r="F10" s="170"/>
      <c r="G10" s="170"/>
      <c r="H10" s="173"/>
      <c r="I10" s="173"/>
      <c r="J10" s="173"/>
      <c r="K10" s="173"/>
      <c r="L10" s="173"/>
      <c r="M10" s="173"/>
      <c r="N10" s="173"/>
      <c r="O10" s="170"/>
    </row>
    <row r="11" spans="1:22" ht="16.5" hidden="1" customHeight="1">
      <c r="D11" s="29"/>
      <c r="E11" s="583" t="s">
        <v>720</v>
      </c>
      <c r="F11" s="174" t="s">
        <v>142</v>
      </c>
      <c r="G11" s="183" t="s">
        <v>164</v>
      </c>
      <c r="H11" s="131">
        <v>400</v>
      </c>
      <c r="I11" s="131">
        <v>0</v>
      </c>
      <c r="J11" s="131">
        <v>0</v>
      </c>
      <c r="K11" s="131">
        <v>1</v>
      </c>
      <c r="L11" s="131">
        <f t="shared" ref="L11:L14" si="0">H11*K11</f>
        <v>400</v>
      </c>
      <c r="M11" s="131">
        <v>1.4</v>
      </c>
      <c r="N11" s="131">
        <f>H11*M11</f>
        <v>560</v>
      </c>
      <c r="O11" s="131">
        <f>L11+N11</f>
        <v>960</v>
      </c>
    </row>
    <row r="12" spans="1:22" ht="16.5" hidden="1" customHeight="1">
      <c r="D12" s="29"/>
      <c r="E12" s="584"/>
      <c r="F12" s="174" t="s">
        <v>142</v>
      </c>
      <c r="G12" s="183" t="s">
        <v>164</v>
      </c>
      <c r="H12" s="131">
        <v>400</v>
      </c>
      <c r="I12" s="131">
        <v>0</v>
      </c>
      <c r="J12" s="131">
        <v>0</v>
      </c>
      <c r="K12" s="131">
        <v>1</v>
      </c>
      <c r="L12" s="131">
        <f t="shared" si="0"/>
        <v>400</v>
      </c>
      <c r="M12" s="131">
        <v>1.4</v>
      </c>
      <c r="N12" s="131">
        <f>H12*M12</f>
        <v>560</v>
      </c>
      <c r="O12" s="131">
        <f>L12+N12</f>
        <v>960</v>
      </c>
    </row>
    <row r="13" spans="1:22" ht="16.5" hidden="1" customHeight="1">
      <c r="D13" s="29"/>
      <c r="E13" s="584"/>
      <c r="F13" s="174" t="s">
        <v>142</v>
      </c>
      <c r="G13" s="183" t="s">
        <v>164</v>
      </c>
      <c r="H13" s="131">
        <v>400</v>
      </c>
      <c r="I13" s="131">
        <v>0</v>
      </c>
      <c r="J13" s="131">
        <v>0</v>
      </c>
      <c r="K13" s="131">
        <v>1</v>
      </c>
      <c r="L13" s="131">
        <f t="shared" si="0"/>
        <v>400</v>
      </c>
      <c r="M13" s="131">
        <v>1.4</v>
      </c>
      <c r="N13" s="131">
        <f>H13*M13</f>
        <v>560</v>
      </c>
      <c r="O13" s="131">
        <f>L13+N13</f>
        <v>960</v>
      </c>
    </row>
    <row r="14" spans="1:22" ht="66" customHeight="1">
      <c r="D14" s="151">
        <v>1</v>
      </c>
      <c r="E14" s="584"/>
      <c r="F14" s="135" t="s">
        <v>771</v>
      </c>
      <c r="G14" s="187" t="s">
        <v>157</v>
      </c>
      <c r="H14" s="184">
        <v>210</v>
      </c>
      <c r="I14" s="184">
        <v>0</v>
      </c>
      <c r="J14" s="184">
        <v>0</v>
      </c>
      <c r="K14" s="184">
        <v>0.6</v>
      </c>
      <c r="L14" s="184">
        <f t="shared" si="0"/>
        <v>126</v>
      </c>
      <c r="M14" s="184">
        <v>1.7</v>
      </c>
      <c r="N14" s="34">
        <f t="shared" ref="N14" si="1">M14*H14</f>
        <v>357</v>
      </c>
      <c r="O14" s="34">
        <f>N14+L14+J14</f>
        <v>483</v>
      </c>
    </row>
    <row r="15" spans="1:22" s="149" customFormat="1" ht="76.5" customHeight="1">
      <c r="D15" s="407"/>
      <c r="E15" s="408"/>
      <c r="F15" s="135" t="s">
        <v>772</v>
      </c>
      <c r="G15" s="407" t="s">
        <v>157</v>
      </c>
      <c r="H15" s="332">
        <v>400</v>
      </c>
      <c r="I15" s="332">
        <v>0</v>
      </c>
      <c r="J15" s="332">
        <v>0</v>
      </c>
      <c r="K15" s="332">
        <v>0.6</v>
      </c>
      <c r="L15" s="332">
        <f t="shared" ref="L15" si="2">H15*K15</f>
        <v>240</v>
      </c>
      <c r="M15" s="332">
        <v>1</v>
      </c>
      <c r="N15" s="34">
        <f t="shared" ref="N15" si="3">M15*H15</f>
        <v>400</v>
      </c>
      <c r="O15" s="122">
        <f t="shared" ref="O15" si="4">N15+L15</f>
        <v>640</v>
      </c>
      <c r="P15" s="203"/>
    </row>
    <row r="16" spans="1:22" s="149" customFormat="1" ht="26.25" customHeight="1">
      <c r="D16" s="407"/>
      <c r="E16" s="408" t="s">
        <v>158</v>
      </c>
      <c r="F16" s="136" t="s">
        <v>158</v>
      </c>
      <c r="G16" s="407"/>
      <c r="H16" s="332"/>
      <c r="I16" s="332"/>
      <c r="J16" s="332"/>
      <c r="K16" s="332"/>
      <c r="L16" s="332"/>
      <c r="M16" s="332"/>
      <c r="N16" s="34"/>
      <c r="O16" s="176">
        <f>SUM(O14:O15)</f>
        <v>1123</v>
      </c>
      <c r="P16" s="175">
        <f>O16*1.08*1.06*1.18</f>
        <v>1517.0202720000002</v>
      </c>
    </row>
    <row r="17" spans="4:19" s="149" customFormat="1" ht="80.25" customHeight="1">
      <c r="D17" s="187"/>
      <c r="E17" s="181" t="s">
        <v>721</v>
      </c>
      <c r="F17" s="135" t="s">
        <v>771</v>
      </c>
      <c r="G17" s="407" t="s">
        <v>157</v>
      </c>
      <c r="H17" s="332">
        <v>210</v>
      </c>
      <c r="I17" s="332">
        <v>0</v>
      </c>
      <c r="J17" s="332">
        <v>0</v>
      </c>
      <c r="K17" s="332">
        <v>0.6</v>
      </c>
      <c r="L17" s="332">
        <f t="shared" ref="L17:L18" si="5">H17*K17</f>
        <v>126</v>
      </c>
      <c r="M17" s="332">
        <v>1.7</v>
      </c>
      <c r="N17" s="34">
        <f t="shared" ref="N17:N18" si="6">M17*H17</f>
        <v>357</v>
      </c>
      <c r="O17" s="34">
        <f>N17+L17+J17</f>
        <v>483</v>
      </c>
      <c r="P17" s="175"/>
      <c r="S17" s="149">
        <v>5</v>
      </c>
    </row>
    <row r="18" spans="4:19" s="149" customFormat="1" ht="66.75" customHeight="1">
      <c r="D18" s="187"/>
      <c r="E18" s="185"/>
      <c r="F18" s="135" t="s">
        <v>772</v>
      </c>
      <c r="G18" s="407" t="s">
        <v>157</v>
      </c>
      <c r="H18" s="332">
        <v>440</v>
      </c>
      <c r="I18" s="332">
        <v>0</v>
      </c>
      <c r="J18" s="332">
        <v>0</v>
      </c>
      <c r="K18" s="332">
        <v>0.6</v>
      </c>
      <c r="L18" s="332">
        <f t="shared" si="5"/>
        <v>264</v>
      </c>
      <c r="M18" s="332">
        <v>1</v>
      </c>
      <c r="N18" s="34">
        <f t="shared" si="6"/>
        <v>440</v>
      </c>
      <c r="O18" s="122">
        <f t="shared" ref="O18" si="7">N18+L18</f>
        <v>704</v>
      </c>
      <c r="P18" s="175"/>
    </row>
    <row r="19" spans="4:19" s="149" customFormat="1" ht="27.75" customHeight="1">
      <c r="D19" s="187"/>
      <c r="E19" s="185"/>
      <c r="F19" s="136" t="s">
        <v>158</v>
      </c>
      <c r="G19" s="407"/>
      <c r="H19" s="332"/>
      <c r="I19" s="332"/>
      <c r="J19" s="332"/>
      <c r="K19" s="332"/>
      <c r="L19" s="332"/>
      <c r="M19" s="332"/>
      <c r="N19" s="34"/>
      <c r="O19" s="176">
        <f>SUM(O17:O18)</f>
        <v>1187</v>
      </c>
      <c r="P19" s="175">
        <f t="shared" ref="P19:P80" si="8">O19*1.08*1.06*1.18</f>
        <v>1603.4755679999998</v>
      </c>
    </row>
    <row r="20" spans="4:19" s="121" customFormat="1" ht="68.25" customHeight="1">
      <c r="D20" s="151">
        <v>2</v>
      </c>
      <c r="E20" s="181" t="s">
        <v>722</v>
      </c>
      <c r="F20" s="135" t="s">
        <v>773</v>
      </c>
      <c r="G20" s="407" t="s">
        <v>157</v>
      </c>
      <c r="H20" s="332">
        <v>190</v>
      </c>
      <c r="I20" s="332">
        <v>0</v>
      </c>
      <c r="J20" s="332">
        <v>0</v>
      </c>
      <c r="K20" s="332">
        <v>0.6</v>
      </c>
      <c r="L20" s="332">
        <f>H20*K20</f>
        <v>114</v>
      </c>
      <c r="M20" s="332">
        <v>1</v>
      </c>
      <c r="N20" s="34">
        <f>M20*H20</f>
        <v>190</v>
      </c>
      <c r="O20" s="176">
        <f>N20+L20+J20</f>
        <v>304</v>
      </c>
      <c r="P20" s="175">
        <f t="shared" si="8"/>
        <v>410.66265600000008</v>
      </c>
    </row>
    <row r="21" spans="4:19" ht="57.75" customHeight="1">
      <c r="D21" s="151">
        <v>3</v>
      </c>
      <c r="E21" s="181" t="s">
        <v>723</v>
      </c>
      <c r="F21" s="135" t="s">
        <v>773</v>
      </c>
      <c r="G21" s="407" t="s">
        <v>157</v>
      </c>
      <c r="H21" s="332">
        <v>100</v>
      </c>
      <c r="I21" s="332">
        <v>0</v>
      </c>
      <c r="J21" s="332">
        <v>0</v>
      </c>
      <c r="K21" s="332">
        <v>0.6</v>
      </c>
      <c r="L21" s="332">
        <f>H21*K21</f>
        <v>60</v>
      </c>
      <c r="M21" s="332">
        <v>1</v>
      </c>
      <c r="N21" s="34">
        <f>M21*H21</f>
        <v>100</v>
      </c>
      <c r="O21" s="176">
        <f>N21+L21+J21</f>
        <v>160</v>
      </c>
      <c r="P21" s="175">
        <f t="shared" si="8"/>
        <v>216.13824000000002</v>
      </c>
    </row>
    <row r="22" spans="4:19" ht="55.5" customHeight="1">
      <c r="D22" s="151">
        <v>4</v>
      </c>
      <c r="E22" s="181" t="s">
        <v>724</v>
      </c>
      <c r="F22" s="135" t="s">
        <v>719</v>
      </c>
      <c r="G22" s="407" t="s">
        <v>157</v>
      </c>
      <c r="H22" s="332">
        <v>930</v>
      </c>
      <c r="I22" s="332">
        <v>0</v>
      </c>
      <c r="J22" s="332">
        <v>0</v>
      </c>
      <c r="K22" s="332">
        <v>0.6</v>
      </c>
      <c r="L22" s="332">
        <f>H22*K22</f>
        <v>558</v>
      </c>
      <c r="M22" s="332">
        <v>1</v>
      </c>
      <c r="N22" s="34">
        <f>M22*H22</f>
        <v>930</v>
      </c>
      <c r="O22" s="176">
        <f>N22+L22+J22</f>
        <v>1488</v>
      </c>
      <c r="P22" s="175">
        <f t="shared" si="8"/>
        <v>2010.0856320000003</v>
      </c>
    </row>
    <row r="23" spans="4:19" s="121" customFormat="1" ht="51.75" customHeight="1">
      <c r="D23" s="151"/>
      <c r="E23" s="181" t="s">
        <v>725</v>
      </c>
      <c r="F23" s="135" t="s">
        <v>771</v>
      </c>
      <c r="G23" s="407" t="s">
        <v>157</v>
      </c>
      <c r="H23" s="332">
        <v>160</v>
      </c>
      <c r="I23" s="332">
        <v>0</v>
      </c>
      <c r="J23" s="332">
        <v>0</v>
      </c>
      <c r="K23" s="332">
        <v>0.6</v>
      </c>
      <c r="L23" s="332">
        <f t="shared" ref="L23:L24" si="9">H23*K23</f>
        <v>96</v>
      </c>
      <c r="M23" s="332">
        <v>1.7</v>
      </c>
      <c r="N23" s="34">
        <f t="shared" ref="N23:N24" si="10">M23*H23</f>
        <v>272</v>
      </c>
      <c r="O23" s="34">
        <f>N23+L23+J23</f>
        <v>368</v>
      </c>
      <c r="P23" s="175"/>
    </row>
    <row r="24" spans="4:19" ht="57" customHeight="1">
      <c r="D24" s="151">
        <v>6</v>
      </c>
      <c r="E24" s="409"/>
      <c r="F24" s="135" t="s">
        <v>718</v>
      </c>
      <c r="G24" s="407" t="s">
        <v>157</v>
      </c>
      <c r="H24" s="332">
        <v>610</v>
      </c>
      <c r="I24" s="332">
        <v>0</v>
      </c>
      <c r="J24" s="332">
        <v>0</v>
      </c>
      <c r="K24" s="332">
        <v>0.6</v>
      </c>
      <c r="L24" s="332">
        <f t="shared" si="9"/>
        <v>366</v>
      </c>
      <c r="M24" s="332">
        <v>1</v>
      </c>
      <c r="N24" s="34">
        <f t="shared" si="10"/>
        <v>610</v>
      </c>
      <c r="O24" s="122">
        <f t="shared" ref="O24" si="11">N24+L24</f>
        <v>976</v>
      </c>
      <c r="P24" s="175"/>
    </row>
    <row r="25" spans="4:19" ht="19.5" customHeight="1">
      <c r="D25" s="151">
        <v>7</v>
      </c>
      <c r="E25" s="409"/>
      <c r="F25" s="136" t="s">
        <v>158</v>
      </c>
      <c r="G25" s="407"/>
      <c r="H25" s="332"/>
      <c r="I25" s="332"/>
      <c r="J25" s="332"/>
      <c r="K25" s="332"/>
      <c r="L25" s="332"/>
      <c r="M25" s="332"/>
      <c r="N25" s="34"/>
      <c r="O25" s="176">
        <f>SUM(O23:O24)</f>
        <v>1344</v>
      </c>
      <c r="P25" s="175">
        <f t="shared" si="8"/>
        <v>1815.5612160000001</v>
      </c>
    </row>
    <row r="26" spans="4:19" ht="57.75" customHeight="1">
      <c r="D26" s="151">
        <v>8</v>
      </c>
      <c r="E26" s="181" t="s">
        <v>726</v>
      </c>
      <c r="F26" s="135" t="s">
        <v>774</v>
      </c>
      <c r="G26" s="407" t="s">
        <v>157</v>
      </c>
      <c r="H26" s="332">
        <v>1860</v>
      </c>
      <c r="I26" s="332">
        <v>0</v>
      </c>
      <c r="J26" s="332">
        <v>0</v>
      </c>
      <c r="K26" s="332">
        <v>0.4</v>
      </c>
      <c r="L26" s="332">
        <f>H26*K26</f>
        <v>744</v>
      </c>
      <c r="M26" s="332">
        <v>0.8</v>
      </c>
      <c r="N26" s="34">
        <f>M26*H26</f>
        <v>1488</v>
      </c>
      <c r="O26" s="176">
        <f>N26+L26+J26</f>
        <v>2232</v>
      </c>
      <c r="P26" s="175">
        <f t="shared" si="8"/>
        <v>3015.1284479999999</v>
      </c>
    </row>
    <row r="27" spans="4:19" s="121" customFormat="1" ht="61.5" customHeight="1">
      <c r="D27" s="29"/>
      <c r="E27" s="181" t="s">
        <v>727</v>
      </c>
      <c r="F27" s="135" t="s">
        <v>771</v>
      </c>
      <c r="G27" s="407" t="s">
        <v>157</v>
      </c>
      <c r="H27" s="332">
        <v>100</v>
      </c>
      <c r="I27" s="332">
        <v>0</v>
      </c>
      <c r="J27" s="332">
        <v>0</v>
      </c>
      <c r="K27" s="332">
        <v>0.6</v>
      </c>
      <c r="L27" s="332">
        <f t="shared" ref="L27:L28" si="12">H27*K27</f>
        <v>60</v>
      </c>
      <c r="M27" s="332">
        <v>1.7</v>
      </c>
      <c r="N27" s="34">
        <f t="shared" ref="N27:N28" si="13">M27*H27</f>
        <v>170</v>
      </c>
      <c r="O27" s="34">
        <f>N27+L27+J27</f>
        <v>230</v>
      </c>
      <c r="P27" s="175"/>
    </row>
    <row r="28" spans="4:19" s="121" customFormat="1" ht="63.75" customHeight="1">
      <c r="D28" s="29"/>
      <c r="E28" s="425"/>
      <c r="F28" s="135" t="s">
        <v>772</v>
      </c>
      <c r="G28" s="407" t="s">
        <v>157</v>
      </c>
      <c r="H28" s="332">
        <v>600</v>
      </c>
      <c r="I28" s="332">
        <v>0</v>
      </c>
      <c r="J28" s="332">
        <v>0</v>
      </c>
      <c r="K28" s="332">
        <v>0.6</v>
      </c>
      <c r="L28" s="332">
        <f t="shared" si="12"/>
        <v>360</v>
      </c>
      <c r="M28" s="332">
        <v>1</v>
      </c>
      <c r="N28" s="34">
        <f t="shared" si="13"/>
        <v>600</v>
      </c>
      <c r="O28" s="122">
        <f t="shared" ref="O28" si="14">N28+L28</f>
        <v>960</v>
      </c>
      <c r="P28" s="175"/>
    </row>
    <row r="29" spans="4:19" ht="28.5" customHeight="1">
      <c r="D29" s="151"/>
      <c r="E29" s="425"/>
      <c r="F29" s="136" t="s">
        <v>158</v>
      </c>
      <c r="G29" s="407"/>
      <c r="H29" s="332"/>
      <c r="I29" s="332"/>
      <c r="J29" s="332"/>
      <c r="K29" s="332"/>
      <c r="L29" s="332"/>
      <c r="M29" s="332"/>
      <c r="N29" s="34"/>
      <c r="O29" s="176">
        <f>SUM(O27:O28)</f>
        <v>1190</v>
      </c>
      <c r="P29" s="175">
        <f t="shared" si="8"/>
        <v>1607.5281600000001</v>
      </c>
    </row>
    <row r="30" spans="4:19" s="149" customFormat="1" ht="58.5" customHeight="1">
      <c r="D30" s="151"/>
      <c r="E30" s="181" t="s">
        <v>728</v>
      </c>
      <c r="F30" s="135" t="s">
        <v>773</v>
      </c>
      <c r="G30" s="407" t="s">
        <v>157</v>
      </c>
      <c r="H30" s="332">
        <v>2320</v>
      </c>
      <c r="I30" s="332">
        <v>0</v>
      </c>
      <c r="J30" s="332">
        <v>0</v>
      </c>
      <c r="K30" s="332">
        <v>0.6</v>
      </c>
      <c r="L30" s="332">
        <f>H30*K30</f>
        <v>1392</v>
      </c>
      <c r="M30" s="332">
        <v>1</v>
      </c>
      <c r="N30" s="34">
        <f>M30*H30</f>
        <v>2320</v>
      </c>
      <c r="O30" s="176">
        <f>N30+L30+J30</f>
        <v>3712</v>
      </c>
      <c r="P30" s="175">
        <f t="shared" si="8"/>
        <v>5014.4071680000006</v>
      </c>
    </row>
    <row r="31" spans="4:19" s="149" customFormat="1" ht="68.25" customHeight="1">
      <c r="D31" s="151"/>
      <c r="E31" s="181" t="s">
        <v>729</v>
      </c>
      <c r="F31" s="135" t="s">
        <v>773</v>
      </c>
      <c r="G31" s="407" t="s">
        <v>157</v>
      </c>
      <c r="H31" s="332">
        <v>1620</v>
      </c>
      <c r="I31" s="332">
        <v>0</v>
      </c>
      <c r="J31" s="332">
        <v>0</v>
      </c>
      <c r="K31" s="332">
        <v>0.6</v>
      </c>
      <c r="L31" s="332">
        <f>H31*K31</f>
        <v>972</v>
      </c>
      <c r="M31" s="332">
        <v>1</v>
      </c>
      <c r="N31" s="34">
        <f>M31*H31</f>
        <v>1620</v>
      </c>
      <c r="O31" s="176">
        <f>N31+L31+J31</f>
        <v>2592</v>
      </c>
      <c r="P31" s="175">
        <f t="shared" si="8"/>
        <v>3501.439488</v>
      </c>
    </row>
    <row r="32" spans="4:19" s="149" customFormat="1" ht="49.5" customHeight="1">
      <c r="D32" s="408"/>
      <c r="E32" s="181" t="s">
        <v>626</v>
      </c>
      <c r="F32" s="135" t="s">
        <v>730</v>
      </c>
      <c r="G32" s="407" t="s">
        <v>157</v>
      </c>
      <c r="H32" s="332">
        <v>560</v>
      </c>
      <c r="I32" s="332">
        <v>0</v>
      </c>
      <c r="J32" s="332">
        <v>0</v>
      </c>
      <c r="K32" s="332">
        <v>0.6</v>
      </c>
      <c r="L32" s="332">
        <f>H32*K32</f>
        <v>336</v>
      </c>
      <c r="M32" s="332">
        <v>1</v>
      </c>
      <c r="N32" s="34">
        <f>M32*H32</f>
        <v>560</v>
      </c>
      <c r="O32" s="176">
        <f>N32+L32+J32</f>
        <v>896</v>
      </c>
      <c r="P32" s="175">
        <f t="shared" si="8"/>
        <v>1210.3741439999999</v>
      </c>
    </row>
    <row r="33" spans="4:16" s="149" customFormat="1" ht="49.5" customHeight="1">
      <c r="D33" s="408"/>
      <c r="E33" s="181" t="s">
        <v>731</v>
      </c>
      <c r="F33" s="135" t="s">
        <v>732</v>
      </c>
      <c r="G33" s="407" t="s">
        <v>157</v>
      </c>
      <c r="H33" s="332">
        <v>250</v>
      </c>
      <c r="I33" s="332">
        <v>0</v>
      </c>
      <c r="J33" s="332">
        <v>0</v>
      </c>
      <c r="K33" s="332">
        <v>0.6</v>
      </c>
      <c r="L33" s="332">
        <f t="shared" ref="L33:L34" si="15">H33*K33</f>
        <v>150</v>
      </c>
      <c r="M33" s="332">
        <v>1.7</v>
      </c>
      <c r="N33" s="34">
        <f t="shared" ref="N33:N34" si="16">M33*H33</f>
        <v>425</v>
      </c>
      <c r="O33" s="34">
        <f>N33+L33+J33</f>
        <v>575</v>
      </c>
      <c r="P33" s="175"/>
    </row>
    <row r="34" spans="4:16" s="149" customFormat="1" ht="49.5" customHeight="1">
      <c r="D34" s="408"/>
      <c r="E34" s="409"/>
      <c r="F34" s="135" t="s">
        <v>733</v>
      </c>
      <c r="G34" s="407" t="s">
        <v>157</v>
      </c>
      <c r="H34" s="332">
        <v>250</v>
      </c>
      <c r="I34" s="332">
        <v>0</v>
      </c>
      <c r="J34" s="332">
        <v>0</v>
      </c>
      <c r="K34" s="332">
        <v>0.6</v>
      </c>
      <c r="L34" s="332">
        <f t="shared" si="15"/>
        <v>150</v>
      </c>
      <c r="M34" s="332">
        <v>1</v>
      </c>
      <c r="N34" s="34">
        <f t="shared" si="16"/>
        <v>250</v>
      </c>
      <c r="O34" s="122">
        <f t="shared" ref="O34" si="17">N34+L34</f>
        <v>400</v>
      </c>
      <c r="P34" s="175"/>
    </row>
    <row r="35" spans="4:16" s="149" customFormat="1" ht="30.75" customHeight="1">
      <c r="D35" s="408"/>
      <c r="E35" s="409"/>
      <c r="F35" s="136" t="s">
        <v>158</v>
      </c>
      <c r="G35" s="407"/>
      <c r="H35" s="332"/>
      <c r="I35" s="332"/>
      <c r="J35" s="332"/>
      <c r="K35" s="332"/>
      <c r="L35" s="332"/>
      <c r="M35" s="332"/>
      <c r="N35" s="34"/>
      <c r="O35" s="176">
        <f>SUM(O33:O34)</f>
        <v>975</v>
      </c>
      <c r="P35" s="175">
        <f t="shared" si="8"/>
        <v>1317.0924</v>
      </c>
    </row>
    <row r="36" spans="4:16" s="149" customFormat="1" ht="49.5" customHeight="1">
      <c r="D36" s="408"/>
      <c r="E36" s="181" t="s">
        <v>735</v>
      </c>
      <c r="F36" s="135" t="s">
        <v>734</v>
      </c>
      <c r="G36" s="407" t="s">
        <v>157</v>
      </c>
      <c r="H36" s="332">
        <v>100</v>
      </c>
      <c r="I36" s="332">
        <v>0</v>
      </c>
      <c r="J36" s="332">
        <v>0</v>
      </c>
      <c r="K36" s="332">
        <v>0.6</v>
      </c>
      <c r="L36" s="332">
        <f t="shared" ref="L36:L42" si="18">H36*K36</f>
        <v>60</v>
      </c>
      <c r="M36" s="332">
        <v>1</v>
      </c>
      <c r="N36" s="34">
        <f t="shared" ref="N36:N42" si="19">M36*H36</f>
        <v>100</v>
      </c>
      <c r="O36" s="176">
        <f t="shared" ref="O36:O42" si="20">N36+L36+J36</f>
        <v>160</v>
      </c>
      <c r="P36" s="175">
        <f t="shared" si="8"/>
        <v>216.13824000000002</v>
      </c>
    </row>
    <row r="37" spans="4:16" s="149" customFormat="1" ht="49.5" customHeight="1">
      <c r="D37" s="408"/>
      <c r="E37" s="181" t="s">
        <v>736</v>
      </c>
      <c r="F37" s="135" t="s">
        <v>739</v>
      </c>
      <c r="G37" s="407" t="s">
        <v>157</v>
      </c>
      <c r="H37" s="332">
        <v>210</v>
      </c>
      <c r="I37" s="332">
        <v>0</v>
      </c>
      <c r="J37" s="332">
        <v>0</v>
      </c>
      <c r="K37" s="332">
        <v>0.6</v>
      </c>
      <c r="L37" s="332">
        <f t="shared" si="18"/>
        <v>126</v>
      </c>
      <c r="M37" s="332">
        <v>1</v>
      </c>
      <c r="N37" s="34">
        <f t="shared" si="19"/>
        <v>210</v>
      </c>
      <c r="O37" s="176">
        <f t="shared" si="20"/>
        <v>336</v>
      </c>
      <c r="P37" s="175">
        <f t="shared" si="8"/>
        <v>453.89030400000001</v>
      </c>
    </row>
    <row r="38" spans="4:16" s="149" customFormat="1" ht="49.5" customHeight="1">
      <c r="D38" s="408"/>
      <c r="E38" s="181" t="s">
        <v>737</v>
      </c>
      <c r="F38" s="135" t="s">
        <v>740</v>
      </c>
      <c r="G38" s="407" t="s">
        <v>157</v>
      </c>
      <c r="H38" s="332">
        <v>395</v>
      </c>
      <c r="I38" s="332">
        <v>0</v>
      </c>
      <c r="J38" s="332">
        <v>0</v>
      </c>
      <c r="K38" s="332">
        <v>0.6</v>
      </c>
      <c r="L38" s="332">
        <f t="shared" si="18"/>
        <v>237</v>
      </c>
      <c r="M38" s="332">
        <v>1</v>
      </c>
      <c r="N38" s="34">
        <f t="shared" si="19"/>
        <v>395</v>
      </c>
      <c r="O38" s="176">
        <f t="shared" si="20"/>
        <v>632</v>
      </c>
      <c r="P38" s="175">
        <f t="shared" si="8"/>
        <v>853.74604800000009</v>
      </c>
    </row>
    <row r="39" spans="4:16" s="149" customFormat="1" ht="49.5" customHeight="1">
      <c r="D39" s="408"/>
      <c r="E39" s="181" t="s">
        <v>738</v>
      </c>
      <c r="F39" s="135" t="s">
        <v>741</v>
      </c>
      <c r="G39" s="407" t="s">
        <v>157</v>
      </c>
      <c r="H39" s="332">
        <v>235</v>
      </c>
      <c r="I39" s="332">
        <v>0</v>
      </c>
      <c r="J39" s="332">
        <v>0</v>
      </c>
      <c r="K39" s="332">
        <v>0.6</v>
      </c>
      <c r="L39" s="332">
        <f t="shared" si="18"/>
        <v>141</v>
      </c>
      <c r="M39" s="332">
        <v>1</v>
      </c>
      <c r="N39" s="34">
        <f t="shared" si="19"/>
        <v>235</v>
      </c>
      <c r="O39" s="176">
        <f t="shared" si="20"/>
        <v>376</v>
      </c>
      <c r="P39" s="175">
        <f t="shared" si="8"/>
        <v>507.92486400000001</v>
      </c>
    </row>
    <row r="40" spans="4:16" s="149" customFormat="1" ht="49.5" customHeight="1">
      <c r="D40" s="408"/>
      <c r="E40" s="181" t="s">
        <v>775</v>
      </c>
      <c r="F40" s="135" t="s">
        <v>762</v>
      </c>
      <c r="G40" s="407" t="s">
        <v>157</v>
      </c>
      <c r="H40" s="332">
        <v>510</v>
      </c>
      <c r="I40" s="332">
        <v>0</v>
      </c>
      <c r="J40" s="332">
        <v>0</v>
      </c>
      <c r="K40" s="332">
        <v>0.6</v>
      </c>
      <c r="L40" s="332">
        <f t="shared" si="18"/>
        <v>306</v>
      </c>
      <c r="M40" s="332">
        <v>1</v>
      </c>
      <c r="N40" s="34">
        <f t="shared" si="19"/>
        <v>510</v>
      </c>
      <c r="O40" s="176">
        <f t="shared" si="20"/>
        <v>816</v>
      </c>
      <c r="P40" s="175">
        <f t="shared" si="8"/>
        <v>1102.305024</v>
      </c>
    </row>
    <row r="41" spans="4:16" s="149" customFormat="1" ht="49.5" customHeight="1">
      <c r="D41" s="408"/>
      <c r="E41" s="181" t="s">
        <v>776</v>
      </c>
      <c r="F41" s="135" t="s">
        <v>762</v>
      </c>
      <c r="G41" s="407" t="s">
        <v>157</v>
      </c>
      <c r="H41" s="332">
        <v>140</v>
      </c>
      <c r="I41" s="332">
        <v>0</v>
      </c>
      <c r="J41" s="332">
        <v>0</v>
      </c>
      <c r="K41" s="332">
        <v>0.6</v>
      </c>
      <c r="L41" s="332">
        <f t="shared" si="18"/>
        <v>84</v>
      </c>
      <c r="M41" s="332">
        <v>1</v>
      </c>
      <c r="N41" s="34">
        <f t="shared" si="19"/>
        <v>140</v>
      </c>
      <c r="O41" s="176">
        <f t="shared" si="20"/>
        <v>224</v>
      </c>
      <c r="P41" s="175">
        <f t="shared" si="8"/>
        <v>302.59353599999997</v>
      </c>
    </row>
    <row r="42" spans="4:16" s="149" customFormat="1" ht="49.5" customHeight="1">
      <c r="D42" s="408"/>
      <c r="E42" s="181" t="s">
        <v>777</v>
      </c>
      <c r="F42" s="135" t="s">
        <v>762</v>
      </c>
      <c r="G42" s="407" t="s">
        <v>157</v>
      </c>
      <c r="H42" s="332">
        <v>330</v>
      </c>
      <c r="I42" s="332">
        <v>0</v>
      </c>
      <c r="J42" s="332">
        <v>0</v>
      </c>
      <c r="K42" s="332">
        <v>0.6</v>
      </c>
      <c r="L42" s="332">
        <f t="shared" si="18"/>
        <v>198</v>
      </c>
      <c r="M42" s="332">
        <v>1</v>
      </c>
      <c r="N42" s="34">
        <f t="shared" si="19"/>
        <v>330</v>
      </c>
      <c r="O42" s="176">
        <f t="shared" si="20"/>
        <v>528</v>
      </c>
      <c r="P42" s="175">
        <f t="shared" si="8"/>
        <v>713.25619200000006</v>
      </c>
    </row>
    <row r="43" spans="4:16" s="149" customFormat="1" ht="49.5" customHeight="1">
      <c r="D43" s="408"/>
      <c r="E43" s="425"/>
      <c r="F43" s="135"/>
      <c r="G43" s="408"/>
      <c r="H43" s="131"/>
      <c r="I43" s="131"/>
      <c r="J43" s="131"/>
      <c r="K43" s="131"/>
      <c r="L43" s="131"/>
      <c r="M43" s="131"/>
      <c r="N43" s="122"/>
      <c r="O43" s="124"/>
      <c r="P43" s="175"/>
    </row>
    <row r="44" spans="4:16" s="149" customFormat="1" ht="66.75" customHeight="1">
      <c r="D44" s="151">
        <v>1</v>
      </c>
      <c r="E44" s="181" t="s">
        <v>703</v>
      </c>
      <c r="F44" s="135" t="s">
        <v>770</v>
      </c>
      <c r="G44" s="151" t="s">
        <v>157</v>
      </c>
      <c r="H44" s="150">
        <v>600</v>
      </c>
      <c r="I44" s="150">
        <v>0</v>
      </c>
      <c r="J44" s="150">
        <v>0</v>
      </c>
      <c r="K44" s="150">
        <v>0.6</v>
      </c>
      <c r="L44" s="150">
        <f t="shared" ref="L44" si="21">H44*K44</f>
        <v>360</v>
      </c>
      <c r="M44" s="150">
        <v>1.7</v>
      </c>
      <c r="N44" s="34">
        <f t="shared" ref="N44:N45" si="22">M44*H44</f>
        <v>1020</v>
      </c>
      <c r="O44" s="176">
        <f t="shared" ref="O44" si="23">N44+L44</f>
        <v>1380</v>
      </c>
      <c r="P44" s="175">
        <f t="shared" si="8"/>
        <v>1864.1923199999999</v>
      </c>
    </row>
    <row r="45" spans="4:16" s="149" customFormat="1" ht="49.5" customHeight="1">
      <c r="D45" s="151">
        <v>2</v>
      </c>
      <c r="E45" s="181" t="s">
        <v>778</v>
      </c>
      <c r="F45" s="135" t="s">
        <v>334</v>
      </c>
      <c r="G45" s="407" t="s">
        <v>157</v>
      </c>
      <c r="H45" s="407">
        <v>250</v>
      </c>
      <c r="I45" s="407">
        <v>0</v>
      </c>
      <c r="J45" s="407">
        <f t="shared" ref="J45" si="24">I45*H45</f>
        <v>0</v>
      </c>
      <c r="K45" s="407">
        <v>3</v>
      </c>
      <c r="L45" s="407">
        <f t="shared" ref="L45" si="25">K45*H45</f>
        <v>750</v>
      </c>
      <c r="M45" s="407">
        <v>4</v>
      </c>
      <c r="N45" s="407">
        <f t="shared" si="22"/>
        <v>1000</v>
      </c>
      <c r="O45" s="176">
        <f t="shared" ref="O45" si="26">N45+L45+J45</f>
        <v>1750</v>
      </c>
      <c r="P45" s="175">
        <f t="shared" si="8"/>
        <v>2364.0120000000002</v>
      </c>
    </row>
    <row r="46" spans="4:16" s="149" customFormat="1" ht="49.5" customHeight="1">
      <c r="D46" s="151">
        <v>3</v>
      </c>
      <c r="E46" s="181" t="s">
        <v>763</v>
      </c>
      <c r="F46" s="105" t="s">
        <v>362</v>
      </c>
      <c r="G46" s="186"/>
      <c r="H46" s="131"/>
      <c r="I46" s="131"/>
      <c r="J46" s="131"/>
      <c r="K46" s="131"/>
      <c r="L46" s="131"/>
      <c r="M46" s="131"/>
      <c r="N46" s="122"/>
      <c r="O46" s="124"/>
      <c r="P46" s="175"/>
    </row>
    <row r="47" spans="4:16" s="149" customFormat="1" ht="49.5" customHeight="1">
      <c r="D47" s="151"/>
      <c r="E47" s="154">
        <v>1</v>
      </c>
      <c r="F47" s="162" t="s">
        <v>360</v>
      </c>
      <c r="G47" s="161" t="s">
        <v>287</v>
      </c>
      <c r="H47" s="161">
        <v>10.5</v>
      </c>
      <c r="I47" s="161">
        <v>0</v>
      </c>
      <c r="J47" s="161">
        <f>I47*H47</f>
        <v>0</v>
      </c>
      <c r="K47" s="161">
        <v>6</v>
      </c>
      <c r="L47" s="163">
        <f>K47*H47</f>
        <v>63</v>
      </c>
      <c r="M47" s="161">
        <v>0</v>
      </c>
      <c r="N47" s="161">
        <f>M47*H47</f>
        <v>0</v>
      </c>
      <c r="O47" s="163">
        <f>N47+L47+J47</f>
        <v>63</v>
      </c>
      <c r="P47" s="175"/>
    </row>
    <row r="48" spans="4:16" s="149" customFormat="1" ht="24" customHeight="1">
      <c r="D48" s="187"/>
      <c r="E48" s="189">
        <v>2</v>
      </c>
      <c r="F48" s="164" t="s">
        <v>359</v>
      </c>
      <c r="G48" s="161" t="s">
        <v>43</v>
      </c>
      <c r="H48" s="161">
        <v>12.6</v>
      </c>
      <c r="I48" s="161">
        <v>0</v>
      </c>
      <c r="J48" s="161">
        <f t="shared" ref="J48" si="27">I48*H48</f>
        <v>0</v>
      </c>
      <c r="K48" s="161">
        <v>0</v>
      </c>
      <c r="L48" s="163">
        <f t="shared" ref="L48" si="28">K48*H48</f>
        <v>0</v>
      </c>
      <c r="M48" s="161">
        <v>4.0999999999999996</v>
      </c>
      <c r="N48" s="163">
        <f t="shared" ref="N48" si="29">M48*H48</f>
        <v>51.66</v>
      </c>
      <c r="O48" s="163">
        <f t="shared" ref="O48" si="30">N48+L48+J48</f>
        <v>51.66</v>
      </c>
      <c r="P48" s="175"/>
    </row>
    <row r="49" spans="4:16" s="149" customFormat="1" ht="36.75" customHeight="1">
      <c r="D49" s="187"/>
      <c r="E49" s="189">
        <v>3</v>
      </c>
      <c r="F49" s="165" t="s">
        <v>289</v>
      </c>
      <c r="G49" s="184" t="s">
        <v>174</v>
      </c>
      <c r="H49" s="161">
        <v>1.05</v>
      </c>
      <c r="I49" s="161">
        <v>430</v>
      </c>
      <c r="J49" s="161">
        <f>I49*H49</f>
        <v>451.5</v>
      </c>
      <c r="K49" s="161">
        <v>100</v>
      </c>
      <c r="L49" s="161">
        <f>K49*H49</f>
        <v>105</v>
      </c>
      <c r="M49" s="161">
        <v>50</v>
      </c>
      <c r="N49" s="161">
        <f>M49*H49</f>
        <v>52.5</v>
      </c>
      <c r="O49" s="161">
        <f>N49+L49+J49</f>
        <v>609</v>
      </c>
      <c r="P49" s="175"/>
    </row>
    <row r="50" spans="4:16" s="149" customFormat="1" ht="33.75" customHeight="1">
      <c r="D50" s="187"/>
      <c r="E50" s="189">
        <v>4</v>
      </c>
      <c r="F50" s="16" t="s">
        <v>358</v>
      </c>
      <c r="G50" s="184">
        <v>3.8</v>
      </c>
      <c r="H50" s="161">
        <v>5.7</v>
      </c>
      <c r="I50" s="188">
        <v>108</v>
      </c>
      <c r="J50" s="161">
        <f t="shared" ref="J50:J52" si="31">I50*H50</f>
        <v>615.6</v>
      </c>
      <c r="K50" s="188">
        <v>25</v>
      </c>
      <c r="L50" s="161">
        <f t="shared" ref="L50:L52" si="32">K50*H50</f>
        <v>142.5</v>
      </c>
      <c r="M50" s="188">
        <v>15</v>
      </c>
      <c r="N50" s="161">
        <f t="shared" ref="N50:N52" si="33">M50*H50</f>
        <v>85.5</v>
      </c>
      <c r="O50" s="188">
        <f t="shared" ref="O50:O52" si="34">N50+L50+J50</f>
        <v>843.6</v>
      </c>
      <c r="P50" s="175"/>
    </row>
    <row r="51" spans="4:16" s="149" customFormat="1" ht="18.75" customHeight="1">
      <c r="D51" s="187"/>
      <c r="E51" s="189">
        <v>5</v>
      </c>
      <c r="F51" s="29" t="s">
        <v>291</v>
      </c>
      <c r="G51" s="187" t="s">
        <v>157</v>
      </c>
      <c r="H51" s="187">
        <v>187.5</v>
      </c>
      <c r="I51" s="187">
        <v>0.95</v>
      </c>
      <c r="J51" s="187">
        <f t="shared" si="31"/>
        <v>178.125</v>
      </c>
      <c r="K51" s="187">
        <v>0.2</v>
      </c>
      <c r="L51" s="187">
        <f t="shared" si="32"/>
        <v>37.5</v>
      </c>
      <c r="M51" s="187">
        <v>7.0000000000000007E-2</v>
      </c>
      <c r="N51" s="187">
        <f t="shared" si="33"/>
        <v>13.125000000000002</v>
      </c>
      <c r="O51" s="34">
        <f t="shared" si="34"/>
        <v>228.75</v>
      </c>
      <c r="P51" s="175"/>
    </row>
    <row r="52" spans="4:16" s="149" customFormat="1" ht="24" customHeight="1">
      <c r="D52" s="151"/>
      <c r="E52" s="154">
        <v>6</v>
      </c>
      <c r="F52" s="29" t="s">
        <v>292</v>
      </c>
      <c r="G52" s="187" t="s">
        <v>157</v>
      </c>
      <c r="H52" s="187">
        <v>300</v>
      </c>
      <c r="I52" s="187">
        <v>0.4</v>
      </c>
      <c r="J52" s="187">
        <f t="shared" si="31"/>
        <v>120</v>
      </c>
      <c r="K52" s="187">
        <v>0.3</v>
      </c>
      <c r="L52" s="187">
        <f t="shared" si="32"/>
        <v>90</v>
      </c>
      <c r="M52" s="187">
        <v>0.05</v>
      </c>
      <c r="N52" s="187">
        <f t="shared" si="33"/>
        <v>15</v>
      </c>
      <c r="O52" s="187">
        <f t="shared" si="34"/>
        <v>225</v>
      </c>
      <c r="P52" s="175"/>
    </row>
    <row r="53" spans="4:16" s="149" customFormat="1" ht="23.25" customHeight="1">
      <c r="D53" s="187"/>
      <c r="E53" s="8"/>
      <c r="F53" s="67" t="s">
        <v>158</v>
      </c>
      <c r="G53" s="187"/>
      <c r="H53" s="187"/>
      <c r="I53" s="187"/>
      <c r="J53" s="187"/>
      <c r="K53" s="187"/>
      <c r="L53" s="187"/>
      <c r="M53" s="187"/>
      <c r="N53" s="187"/>
      <c r="O53" s="34">
        <f>SUM(O47:O52)</f>
        <v>2021.01</v>
      </c>
      <c r="P53" s="175"/>
    </row>
    <row r="54" spans="4:16" ht="48" customHeight="1">
      <c r="D54" s="187"/>
      <c r="E54" s="199"/>
      <c r="F54" s="135" t="s">
        <v>357</v>
      </c>
      <c r="G54" s="187"/>
      <c r="H54" s="187"/>
      <c r="I54" s="187"/>
      <c r="J54" s="187"/>
      <c r="K54" s="187"/>
      <c r="L54" s="187"/>
      <c r="M54" s="187"/>
      <c r="N54" s="187"/>
      <c r="O54" s="187"/>
      <c r="P54" s="175"/>
    </row>
    <row r="55" spans="4:16" ht="60" customHeight="1">
      <c r="D55" s="187"/>
      <c r="E55" s="189">
        <v>1</v>
      </c>
      <c r="F55" s="162" t="s">
        <v>361</v>
      </c>
      <c r="G55" s="161" t="s">
        <v>287</v>
      </c>
      <c r="H55" s="161">
        <v>2.52</v>
      </c>
      <c r="I55" s="161">
        <v>0</v>
      </c>
      <c r="J55" s="161">
        <f>I55*H55</f>
        <v>0</v>
      </c>
      <c r="K55" s="161">
        <v>6</v>
      </c>
      <c r="L55" s="163">
        <f>K55*H55</f>
        <v>15.120000000000001</v>
      </c>
      <c r="M55" s="161">
        <v>0</v>
      </c>
      <c r="N55" s="161">
        <f>M55*H55</f>
        <v>0</v>
      </c>
      <c r="O55" s="163">
        <f>N55+L55+J55</f>
        <v>15.120000000000001</v>
      </c>
      <c r="P55" s="175"/>
    </row>
    <row r="56" spans="4:16" ht="30.75" customHeight="1">
      <c r="D56" s="187"/>
      <c r="E56" s="189">
        <v>2</v>
      </c>
      <c r="F56" s="164" t="s">
        <v>288</v>
      </c>
      <c r="G56" s="161" t="s">
        <v>43</v>
      </c>
      <c r="H56" s="161">
        <v>3.06</v>
      </c>
      <c r="I56" s="161">
        <v>0</v>
      </c>
      <c r="J56" s="161">
        <f t="shared" ref="J56" si="35">I56*H56</f>
        <v>0</v>
      </c>
      <c r="K56" s="161">
        <v>0</v>
      </c>
      <c r="L56" s="163">
        <f t="shared" ref="L56" si="36">K56*H56</f>
        <v>0</v>
      </c>
      <c r="M56" s="161">
        <v>4.0999999999999996</v>
      </c>
      <c r="N56" s="163">
        <f t="shared" ref="N56" si="37">M56*H56</f>
        <v>12.545999999999999</v>
      </c>
      <c r="O56" s="163">
        <f t="shared" ref="O56" si="38">N56+L56+J56</f>
        <v>12.545999999999999</v>
      </c>
      <c r="P56" s="175"/>
    </row>
    <row r="57" spans="4:16" s="139" customFormat="1" ht="43.5" customHeight="1">
      <c r="D57" s="187"/>
      <c r="E57" s="189">
        <v>3</v>
      </c>
      <c r="F57" s="165" t="s">
        <v>289</v>
      </c>
      <c r="G57" s="184" t="s">
        <v>174</v>
      </c>
      <c r="H57" s="161">
        <v>0.21</v>
      </c>
      <c r="I57" s="161">
        <v>430</v>
      </c>
      <c r="J57" s="161">
        <f>I57*H57</f>
        <v>90.3</v>
      </c>
      <c r="K57" s="161">
        <v>100</v>
      </c>
      <c r="L57" s="161">
        <f>K57*H57</f>
        <v>21</v>
      </c>
      <c r="M57" s="161">
        <v>50</v>
      </c>
      <c r="N57" s="161">
        <f>M57*H57</f>
        <v>10.5</v>
      </c>
      <c r="O57" s="161">
        <f>N57+L57+J57</f>
        <v>121.8</v>
      </c>
      <c r="P57" s="175"/>
    </row>
    <row r="58" spans="4:16" s="149" customFormat="1" ht="32.25" customHeight="1">
      <c r="D58" s="187"/>
      <c r="E58" s="189">
        <v>4</v>
      </c>
      <c r="F58" s="16" t="s">
        <v>290</v>
      </c>
      <c r="G58" s="184" t="s">
        <v>174</v>
      </c>
      <c r="H58" s="161">
        <v>1.1399999999999999</v>
      </c>
      <c r="I58" s="188">
        <v>108</v>
      </c>
      <c r="J58" s="161">
        <f t="shared" ref="J58:J63" si="39">I58*H58</f>
        <v>123.11999999999999</v>
      </c>
      <c r="K58" s="188">
        <v>25</v>
      </c>
      <c r="L58" s="161">
        <f t="shared" ref="L58:L63" si="40">K58*H58</f>
        <v>28.499999999999996</v>
      </c>
      <c r="M58" s="188">
        <v>15</v>
      </c>
      <c r="N58" s="161">
        <f t="shared" ref="N58:N63" si="41">M58*H58</f>
        <v>17.099999999999998</v>
      </c>
      <c r="O58" s="188">
        <f t="shared" ref="O58:O63" si="42">N58+L58+J58</f>
        <v>168.71999999999997</v>
      </c>
      <c r="P58" s="175"/>
    </row>
    <row r="59" spans="4:16" s="149" customFormat="1" ht="27.75" customHeight="1">
      <c r="D59" s="187"/>
      <c r="E59" s="189">
        <v>5</v>
      </c>
      <c r="F59" s="29" t="s">
        <v>291</v>
      </c>
      <c r="G59" s="187" t="s">
        <v>157</v>
      </c>
      <c r="H59" s="187">
        <v>39</v>
      </c>
      <c r="I59" s="187">
        <v>0.95</v>
      </c>
      <c r="J59" s="187">
        <f t="shared" si="39"/>
        <v>37.049999999999997</v>
      </c>
      <c r="K59" s="187">
        <v>0.2</v>
      </c>
      <c r="L59" s="187">
        <f t="shared" si="40"/>
        <v>7.8000000000000007</v>
      </c>
      <c r="M59" s="187">
        <v>7.0000000000000007E-2</v>
      </c>
      <c r="N59" s="187">
        <f t="shared" si="41"/>
        <v>2.7300000000000004</v>
      </c>
      <c r="O59" s="34">
        <f t="shared" si="42"/>
        <v>47.58</v>
      </c>
      <c r="P59" s="175"/>
    </row>
    <row r="60" spans="4:16" s="149" customFormat="1" ht="26.25" customHeight="1">
      <c r="D60" s="187"/>
      <c r="E60" s="189">
        <v>6</v>
      </c>
      <c r="F60" s="29" t="s">
        <v>292</v>
      </c>
      <c r="G60" s="187" t="s">
        <v>157</v>
      </c>
      <c r="H60" s="187">
        <v>60</v>
      </c>
      <c r="I60" s="187">
        <v>0.4</v>
      </c>
      <c r="J60" s="187">
        <f t="shared" si="39"/>
        <v>24</v>
      </c>
      <c r="K60" s="187">
        <v>0.3</v>
      </c>
      <c r="L60" s="187">
        <f t="shared" si="40"/>
        <v>18</v>
      </c>
      <c r="M60" s="187">
        <v>0.05</v>
      </c>
      <c r="N60" s="187">
        <f t="shared" si="41"/>
        <v>3</v>
      </c>
      <c r="O60" s="187">
        <f t="shared" si="42"/>
        <v>45</v>
      </c>
      <c r="P60" s="175"/>
    </row>
    <row r="61" spans="4:16" s="149" customFormat="1" ht="21" customHeight="1">
      <c r="D61" s="187"/>
      <c r="E61" s="189">
        <v>7</v>
      </c>
      <c r="F61" s="29" t="s">
        <v>293</v>
      </c>
      <c r="G61" s="187" t="s">
        <v>157</v>
      </c>
      <c r="H61" s="187">
        <v>55.2</v>
      </c>
      <c r="I61" s="187">
        <v>3</v>
      </c>
      <c r="J61" s="187">
        <f t="shared" si="39"/>
        <v>165.60000000000002</v>
      </c>
      <c r="K61" s="187">
        <v>0.4</v>
      </c>
      <c r="L61" s="187">
        <f t="shared" si="40"/>
        <v>22.080000000000002</v>
      </c>
      <c r="M61" s="187">
        <v>0.09</v>
      </c>
      <c r="N61" s="187">
        <f t="shared" si="41"/>
        <v>4.968</v>
      </c>
      <c r="O61" s="34">
        <f t="shared" si="42"/>
        <v>192.64800000000002</v>
      </c>
      <c r="P61" s="175"/>
    </row>
    <row r="62" spans="4:16" s="139" customFormat="1" ht="21.6" customHeight="1">
      <c r="D62" s="187"/>
      <c r="E62" s="189">
        <v>8</v>
      </c>
      <c r="F62" s="16" t="s">
        <v>294</v>
      </c>
      <c r="G62" s="187" t="s">
        <v>157</v>
      </c>
      <c r="H62" s="161">
        <v>12</v>
      </c>
      <c r="I62" s="188">
        <v>5.85</v>
      </c>
      <c r="J62" s="187">
        <f t="shared" si="39"/>
        <v>70.199999999999989</v>
      </c>
      <c r="K62" s="188">
        <v>0.4</v>
      </c>
      <c r="L62" s="161">
        <f t="shared" si="40"/>
        <v>4.8000000000000007</v>
      </c>
      <c r="M62" s="188">
        <v>0.1</v>
      </c>
      <c r="N62" s="161">
        <f t="shared" si="41"/>
        <v>1.2000000000000002</v>
      </c>
      <c r="O62" s="34">
        <f t="shared" si="42"/>
        <v>76.199999999999989</v>
      </c>
      <c r="P62" s="175"/>
    </row>
    <row r="63" spans="4:16" s="149" customFormat="1" ht="20.25" customHeight="1">
      <c r="D63" s="187"/>
      <c r="E63" s="189">
        <v>9</v>
      </c>
      <c r="F63" s="16" t="s">
        <v>295</v>
      </c>
      <c r="G63" s="187" t="s">
        <v>157</v>
      </c>
      <c r="H63" s="187">
        <v>18</v>
      </c>
      <c r="I63" s="187">
        <v>5.0999999999999996</v>
      </c>
      <c r="J63" s="187">
        <f t="shared" si="39"/>
        <v>91.8</v>
      </c>
      <c r="K63" s="187">
        <v>0.5</v>
      </c>
      <c r="L63" s="187">
        <f t="shared" si="40"/>
        <v>9</v>
      </c>
      <c r="M63" s="187">
        <v>0.1</v>
      </c>
      <c r="N63" s="187">
        <f t="shared" si="41"/>
        <v>1.8</v>
      </c>
      <c r="O63" s="34">
        <f t="shared" si="42"/>
        <v>102.6</v>
      </c>
      <c r="P63" s="175"/>
    </row>
    <row r="64" spans="4:16" s="149" customFormat="1" ht="39.75" customHeight="1">
      <c r="D64" s="187"/>
      <c r="E64" s="189"/>
      <c r="F64" s="67" t="s">
        <v>158</v>
      </c>
      <c r="G64" s="187"/>
      <c r="H64" s="187"/>
      <c r="I64" s="187"/>
      <c r="J64" s="187"/>
      <c r="K64" s="187"/>
      <c r="L64" s="187"/>
      <c r="M64" s="187"/>
      <c r="N64" s="187"/>
      <c r="O64" s="34">
        <f>SUM(O55:O63)</f>
        <v>782.21400000000006</v>
      </c>
      <c r="P64" s="175"/>
    </row>
    <row r="65" spans="4:19" s="149" customFormat="1" ht="64.5" customHeight="1">
      <c r="D65" s="407"/>
      <c r="E65" s="411">
        <v>1</v>
      </c>
      <c r="F65" s="135" t="s">
        <v>766</v>
      </c>
      <c r="G65" s="407" t="s">
        <v>157</v>
      </c>
      <c r="H65" s="332">
        <v>200</v>
      </c>
      <c r="I65" s="332">
        <v>0</v>
      </c>
      <c r="J65" s="332">
        <v>0</v>
      </c>
      <c r="K65" s="332">
        <v>0.6</v>
      </c>
      <c r="L65" s="332">
        <f t="shared" ref="L65" si="43">H65*K65</f>
        <v>120</v>
      </c>
      <c r="M65" s="332">
        <v>1.7</v>
      </c>
      <c r="N65" s="34">
        <f t="shared" ref="N65" si="44">M65*H65</f>
        <v>340</v>
      </c>
      <c r="O65" s="34">
        <f>N65+L65+J65</f>
        <v>460</v>
      </c>
      <c r="P65" s="175"/>
    </row>
    <row r="66" spans="4:19" s="149" customFormat="1" ht="31.5" customHeight="1">
      <c r="D66" s="187"/>
      <c r="E66" s="189"/>
      <c r="F66" s="187" t="s">
        <v>109</v>
      </c>
      <c r="G66" s="187"/>
      <c r="H66" s="187"/>
      <c r="I66" s="187"/>
      <c r="J66" s="187"/>
      <c r="K66" s="187"/>
      <c r="L66" s="187"/>
      <c r="M66" s="187"/>
      <c r="N66" s="187"/>
      <c r="O66" s="146">
        <f>O65+O64+O53</f>
        <v>3263.2240000000002</v>
      </c>
      <c r="P66" s="175">
        <f t="shared" si="8"/>
        <v>4408.1718255360011</v>
      </c>
    </row>
    <row r="67" spans="4:19" s="149" customFormat="1" ht="35.25" customHeight="1">
      <c r="D67" s="187"/>
      <c r="E67" s="181" t="s">
        <v>779</v>
      </c>
      <c r="F67" s="16" t="s">
        <v>364</v>
      </c>
      <c r="G67" s="187" t="s">
        <v>157</v>
      </c>
      <c r="H67" s="187">
        <v>600</v>
      </c>
      <c r="I67" s="187">
        <v>0</v>
      </c>
      <c r="J67" s="187">
        <f>I67*H67</f>
        <v>0</v>
      </c>
      <c r="K67" s="187">
        <v>0.4</v>
      </c>
      <c r="L67" s="187">
        <f>K67*H67</f>
        <v>240</v>
      </c>
      <c r="M67" s="187">
        <v>0.8</v>
      </c>
      <c r="N67" s="187">
        <f>M67*H67</f>
        <v>480</v>
      </c>
      <c r="O67" s="206">
        <f>N67+L67+J67</f>
        <v>720</v>
      </c>
      <c r="P67" s="175">
        <f t="shared" si="8"/>
        <v>972.6220800000001</v>
      </c>
    </row>
    <row r="68" spans="4:19" s="149" customFormat="1" ht="63" customHeight="1">
      <c r="D68" s="151">
        <v>5</v>
      </c>
      <c r="E68" s="181" t="s">
        <v>780</v>
      </c>
      <c r="F68" s="105" t="s">
        <v>764</v>
      </c>
      <c r="G68" s="186" t="s">
        <v>156</v>
      </c>
      <c r="H68" s="131"/>
      <c r="I68" s="131">
        <v>0</v>
      </c>
      <c r="J68" s="131"/>
      <c r="K68" s="131"/>
      <c r="L68" s="131"/>
      <c r="M68" s="131"/>
      <c r="N68" s="122"/>
      <c r="O68" s="124"/>
      <c r="P68" s="175"/>
    </row>
    <row r="69" spans="4:19" s="149" customFormat="1" ht="61.5" customHeight="1">
      <c r="D69" s="168"/>
      <c r="E69" s="169">
        <v>1</v>
      </c>
      <c r="F69" s="162" t="s">
        <v>356</v>
      </c>
      <c r="G69" s="161" t="s">
        <v>287</v>
      </c>
      <c r="H69" s="161">
        <v>28.52</v>
      </c>
      <c r="I69" s="161">
        <v>0</v>
      </c>
      <c r="J69" s="161">
        <f>I69*H69</f>
        <v>0</v>
      </c>
      <c r="K69" s="161">
        <v>6</v>
      </c>
      <c r="L69" s="163">
        <f>K69*H69</f>
        <v>171.12</v>
      </c>
      <c r="M69" s="161">
        <v>0</v>
      </c>
      <c r="N69" s="161">
        <f>M69*H69</f>
        <v>0</v>
      </c>
      <c r="O69" s="163">
        <f>N69+L69+J69</f>
        <v>171.12</v>
      </c>
      <c r="P69" s="175"/>
    </row>
    <row r="70" spans="4:19" s="149" customFormat="1" ht="21.6" customHeight="1">
      <c r="D70" s="168"/>
      <c r="E70" s="169">
        <v>2</v>
      </c>
      <c r="F70" s="164" t="s">
        <v>288</v>
      </c>
      <c r="G70" s="161" t="s">
        <v>43</v>
      </c>
      <c r="H70" s="161">
        <v>34.04</v>
      </c>
      <c r="I70" s="161">
        <v>0</v>
      </c>
      <c r="J70" s="161">
        <f t="shared" ref="J70" si="45">I70*H70</f>
        <v>0</v>
      </c>
      <c r="K70" s="161">
        <v>0</v>
      </c>
      <c r="L70" s="163">
        <f t="shared" ref="L70" si="46">K70*H70</f>
        <v>0</v>
      </c>
      <c r="M70" s="161">
        <v>4.0999999999999996</v>
      </c>
      <c r="N70" s="163">
        <f t="shared" ref="N70" si="47">M70*H70</f>
        <v>139.56399999999999</v>
      </c>
      <c r="O70" s="163">
        <f t="shared" ref="O70" si="48">N70+L70+J70</f>
        <v>139.56399999999999</v>
      </c>
      <c r="P70" s="175"/>
    </row>
    <row r="71" spans="4:19" s="149" customFormat="1" ht="39" customHeight="1">
      <c r="D71" s="168"/>
      <c r="E71" s="169">
        <v>3</v>
      </c>
      <c r="F71" s="165" t="s">
        <v>289</v>
      </c>
      <c r="G71" s="184" t="s">
        <v>174</v>
      </c>
      <c r="H71" s="161">
        <v>3.22</v>
      </c>
      <c r="I71" s="161">
        <v>430</v>
      </c>
      <c r="J71" s="161">
        <f>I71*H71</f>
        <v>1384.6000000000001</v>
      </c>
      <c r="K71" s="161">
        <v>100</v>
      </c>
      <c r="L71" s="161">
        <f>K71*H71</f>
        <v>322</v>
      </c>
      <c r="M71" s="161">
        <v>50</v>
      </c>
      <c r="N71" s="161">
        <f>M71*H71</f>
        <v>161</v>
      </c>
      <c r="O71" s="161">
        <f>N71+L71+J71</f>
        <v>1867.6000000000001</v>
      </c>
      <c r="P71" s="175"/>
    </row>
    <row r="72" spans="4:19" s="149" customFormat="1" ht="35.25" customHeight="1">
      <c r="D72" s="168"/>
      <c r="E72" s="169">
        <v>4</v>
      </c>
      <c r="F72" s="16" t="s">
        <v>363</v>
      </c>
      <c r="G72" s="184" t="s">
        <v>174</v>
      </c>
      <c r="H72" s="161">
        <v>14.72</v>
      </c>
      <c r="I72" s="188">
        <v>108</v>
      </c>
      <c r="J72" s="161">
        <f t="shared" ref="J72:J74" si="49">I72*H72</f>
        <v>1589.76</v>
      </c>
      <c r="K72" s="188">
        <v>25</v>
      </c>
      <c r="L72" s="161">
        <f t="shared" ref="L72:L74" si="50">K72*H72</f>
        <v>368</v>
      </c>
      <c r="M72" s="188">
        <v>15</v>
      </c>
      <c r="N72" s="161">
        <f t="shared" ref="N72:N74" si="51">M72*H72</f>
        <v>220.8</v>
      </c>
      <c r="O72" s="188">
        <f t="shared" ref="O72:O74" si="52">N72+L72+J72</f>
        <v>2178.56</v>
      </c>
      <c r="P72" s="175"/>
    </row>
    <row r="73" spans="4:19" s="149" customFormat="1" ht="21.6" customHeight="1">
      <c r="D73" s="168"/>
      <c r="E73" s="169">
        <v>5</v>
      </c>
      <c r="F73" s="29" t="s">
        <v>291</v>
      </c>
      <c r="G73" s="187" t="s">
        <v>157</v>
      </c>
      <c r="H73" s="187">
        <v>575</v>
      </c>
      <c r="I73" s="187">
        <v>0.95</v>
      </c>
      <c r="J73" s="187">
        <f t="shared" si="49"/>
        <v>546.25</v>
      </c>
      <c r="K73" s="187">
        <v>0.2</v>
      </c>
      <c r="L73" s="187">
        <f t="shared" si="50"/>
        <v>115</v>
      </c>
      <c r="M73" s="187">
        <v>7.0000000000000007E-2</v>
      </c>
      <c r="N73" s="187">
        <f t="shared" si="51"/>
        <v>40.250000000000007</v>
      </c>
      <c r="O73" s="34">
        <f t="shared" si="52"/>
        <v>701.5</v>
      </c>
      <c r="P73" s="175"/>
    </row>
    <row r="74" spans="4:19" s="149" customFormat="1" ht="21.6" customHeight="1">
      <c r="D74" s="168"/>
      <c r="E74" s="169">
        <v>6</v>
      </c>
      <c r="F74" s="29" t="s">
        <v>292</v>
      </c>
      <c r="G74" s="187" t="s">
        <v>157</v>
      </c>
      <c r="H74" s="187">
        <v>828</v>
      </c>
      <c r="I74" s="187">
        <v>0.4</v>
      </c>
      <c r="J74" s="187">
        <f t="shared" si="49"/>
        <v>331.20000000000005</v>
      </c>
      <c r="K74" s="187">
        <v>0.3</v>
      </c>
      <c r="L74" s="187">
        <f t="shared" si="50"/>
        <v>248.39999999999998</v>
      </c>
      <c r="M74" s="187">
        <v>0.05</v>
      </c>
      <c r="N74" s="187">
        <f t="shared" si="51"/>
        <v>41.400000000000006</v>
      </c>
      <c r="O74" s="187">
        <f t="shared" si="52"/>
        <v>621</v>
      </c>
      <c r="P74" s="175"/>
    </row>
    <row r="75" spans="4:19" s="149" customFormat="1" ht="21.6" customHeight="1">
      <c r="D75" s="168"/>
      <c r="E75" s="169"/>
      <c r="F75" s="161" t="s">
        <v>215</v>
      </c>
      <c r="G75" s="166"/>
      <c r="H75" s="166"/>
      <c r="I75" s="205"/>
      <c r="J75" s="167"/>
      <c r="K75" s="205"/>
      <c r="L75" s="167"/>
      <c r="M75" s="205"/>
      <c r="N75" s="167"/>
      <c r="O75" s="427">
        <f>SUM(O69:O74)</f>
        <v>5679.3440000000001</v>
      </c>
      <c r="P75" s="175">
        <f t="shared" si="8"/>
        <v>7672.0213532160005</v>
      </c>
    </row>
    <row r="76" spans="4:19" s="149" customFormat="1" ht="66.75" customHeight="1">
      <c r="D76" s="187"/>
      <c r="E76" s="181" t="s">
        <v>765</v>
      </c>
      <c r="F76" s="105" t="s">
        <v>764</v>
      </c>
      <c r="G76" s="408" t="s">
        <v>156</v>
      </c>
      <c r="H76" s="131"/>
      <c r="I76" s="131">
        <v>0</v>
      </c>
      <c r="J76" s="131"/>
      <c r="K76" s="131"/>
      <c r="L76" s="131"/>
      <c r="M76" s="131"/>
      <c r="N76" s="122"/>
      <c r="O76" s="124"/>
      <c r="P76" s="175"/>
    </row>
    <row r="77" spans="4:19" ht="47.25" customHeight="1">
      <c r="D77" s="151">
        <v>6</v>
      </c>
      <c r="E77" s="411">
        <v>1</v>
      </c>
      <c r="F77" s="162" t="s">
        <v>768</v>
      </c>
      <c r="G77" s="161" t="s">
        <v>287</v>
      </c>
      <c r="H77" s="161">
        <v>24</v>
      </c>
      <c r="I77" s="161">
        <v>0</v>
      </c>
      <c r="J77" s="161">
        <f>I77*H77</f>
        <v>0</v>
      </c>
      <c r="K77" s="161">
        <v>3</v>
      </c>
      <c r="L77" s="163">
        <f>K77*H77</f>
        <v>72</v>
      </c>
      <c r="M77" s="161">
        <v>4</v>
      </c>
      <c r="N77" s="161">
        <f>M77*H77</f>
        <v>96</v>
      </c>
      <c r="O77" s="426">
        <f>N77+L77+J77</f>
        <v>168</v>
      </c>
      <c r="P77" s="175">
        <f t="shared" si="8"/>
        <v>226.94515200000001</v>
      </c>
    </row>
    <row r="78" spans="4:19" s="149" customFormat="1" ht="58.15" customHeight="1">
      <c r="D78" s="151"/>
      <c r="E78" s="181" t="s">
        <v>781</v>
      </c>
      <c r="F78" s="104" t="s">
        <v>769</v>
      </c>
      <c r="G78" s="161" t="s">
        <v>287</v>
      </c>
      <c r="H78" s="161">
        <v>45</v>
      </c>
      <c r="I78" s="161">
        <v>0</v>
      </c>
      <c r="J78" s="161">
        <f>I78*H78</f>
        <v>0</v>
      </c>
      <c r="K78" s="161">
        <v>3</v>
      </c>
      <c r="L78" s="163">
        <f>K78*H78</f>
        <v>135</v>
      </c>
      <c r="M78" s="161">
        <v>4</v>
      </c>
      <c r="N78" s="161">
        <f>M78*H78</f>
        <v>180</v>
      </c>
      <c r="O78" s="163">
        <f>N78+L78+J78</f>
        <v>315</v>
      </c>
      <c r="P78" s="175"/>
    </row>
    <row r="79" spans="4:19" s="149" customFormat="1" ht="58.15" customHeight="1">
      <c r="D79" s="151"/>
      <c r="F79" s="93" t="s">
        <v>355</v>
      </c>
      <c r="G79" s="332" t="s">
        <v>157</v>
      </c>
      <c r="H79" s="332">
        <v>6</v>
      </c>
      <c r="I79" s="332">
        <v>80</v>
      </c>
      <c r="J79" s="332">
        <f t="shared" ref="J79" si="53">I79*H79</f>
        <v>480</v>
      </c>
      <c r="K79" s="332">
        <v>6</v>
      </c>
      <c r="L79" s="332">
        <f t="shared" ref="L79" si="54">K79*H79</f>
        <v>36</v>
      </c>
      <c r="M79" s="332">
        <v>6</v>
      </c>
      <c r="N79" s="332">
        <f t="shared" ref="N79:N81" si="55">M79*H79</f>
        <v>36</v>
      </c>
      <c r="O79" s="332">
        <f t="shared" ref="O79" si="56">N79+L79+J79</f>
        <v>552</v>
      </c>
      <c r="P79" s="175"/>
    </row>
    <row r="80" spans="4:19" s="149" customFormat="1" ht="27" customHeight="1">
      <c r="D80" s="407"/>
      <c r="F80" s="93"/>
      <c r="G80" s="332"/>
      <c r="H80" s="332"/>
      <c r="I80" s="332"/>
      <c r="J80" s="332"/>
      <c r="K80" s="332"/>
      <c r="L80" s="332"/>
      <c r="M80" s="332"/>
      <c r="N80" s="332"/>
      <c r="O80" s="146">
        <f>SUM(O78:O79)</f>
        <v>867</v>
      </c>
      <c r="P80" s="175">
        <f t="shared" si="8"/>
        <v>1171.1990879999998</v>
      </c>
      <c r="S80" s="203"/>
    </row>
    <row r="81" spans="4:19" s="149" customFormat="1" ht="58.15" customHeight="1">
      <c r="D81" s="8"/>
      <c r="E81" s="181" t="s">
        <v>767</v>
      </c>
      <c r="F81" s="135" t="s">
        <v>770</v>
      </c>
      <c r="G81" s="407" t="s">
        <v>157</v>
      </c>
      <c r="H81" s="332">
        <v>3900</v>
      </c>
      <c r="I81" s="332">
        <v>0</v>
      </c>
      <c r="J81" s="332">
        <v>0</v>
      </c>
      <c r="K81" s="332">
        <v>0.6</v>
      </c>
      <c r="L81" s="332">
        <f t="shared" ref="L81" si="57">H81*K81</f>
        <v>2340</v>
      </c>
      <c r="M81" s="332">
        <v>1.7</v>
      </c>
      <c r="N81" s="34">
        <f t="shared" si="55"/>
        <v>6630</v>
      </c>
      <c r="O81" s="176">
        <f t="shared" ref="O81" si="58">N81+L81</f>
        <v>8970</v>
      </c>
      <c r="P81" s="175">
        <f t="shared" ref="P81:P85" si="59">O81*1.08*1.06*1.18</f>
        <v>12117.250080000002</v>
      </c>
      <c r="S81" s="203"/>
    </row>
    <row r="82" spans="4:19" s="149" customFormat="1" ht="58.15" customHeight="1">
      <c r="D82" s="8"/>
      <c r="E82" s="181" t="s">
        <v>782</v>
      </c>
      <c r="F82" s="135" t="s">
        <v>770</v>
      </c>
      <c r="G82" s="407" t="s">
        <v>157</v>
      </c>
      <c r="H82" s="332">
        <v>870</v>
      </c>
      <c r="I82" s="332">
        <v>0</v>
      </c>
      <c r="J82" s="332">
        <v>0</v>
      </c>
      <c r="K82" s="332">
        <v>0.6</v>
      </c>
      <c r="L82" s="332">
        <f t="shared" ref="L82" si="60">H82*K82</f>
        <v>522</v>
      </c>
      <c r="M82" s="332">
        <v>1.7</v>
      </c>
      <c r="N82" s="34">
        <f t="shared" ref="N82" si="61">M82*H82</f>
        <v>1479</v>
      </c>
      <c r="O82" s="176">
        <f t="shared" ref="O82" si="62">N82+L82</f>
        <v>2001</v>
      </c>
      <c r="P82" s="175">
        <f t="shared" si="59"/>
        <v>2703.0788639999996</v>
      </c>
      <c r="S82" s="203"/>
    </row>
    <row r="83" spans="4:19" s="149" customFormat="1" ht="58.15" customHeight="1">
      <c r="D83" s="8"/>
      <c r="E83" s="181" t="s">
        <v>698</v>
      </c>
      <c r="F83" s="135" t="s">
        <v>770</v>
      </c>
      <c r="G83" s="407" t="s">
        <v>157</v>
      </c>
      <c r="H83" s="332">
        <v>900</v>
      </c>
      <c r="I83" s="332">
        <v>0</v>
      </c>
      <c r="J83" s="332">
        <v>0</v>
      </c>
      <c r="K83" s="332">
        <v>0.6</v>
      </c>
      <c r="L83" s="332">
        <f t="shared" ref="L83" si="63">H83*K83</f>
        <v>540</v>
      </c>
      <c r="M83" s="332">
        <v>1.7</v>
      </c>
      <c r="N83" s="34">
        <f t="shared" ref="N83" si="64">M83*H83</f>
        <v>1530</v>
      </c>
      <c r="O83" s="176">
        <f t="shared" ref="O83" si="65">N83+L83</f>
        <v>2070</v>
      </c>
      <c r="P83" s="175">
        <f t="shared" si="59"/>
        <v>2796.2884800000002</v>
      </c>
      <c r="S83" s="203"/>
    </row>
    <row r="84" spans="4:19" s="149" customFormat="1" ht="58.15" customHeight="1">
      <c r="D84" s="428"/>
      <c r="E84" s="429" t="s">
        <v>783</v>
      </c>
      <c r="F84" s="430" t="s">
        <v>770</v>
      </c>
      <c r="G84" s="410" t="s">
        <v>157</v>
      </c>
      <c r="H84" s="254">
        <v>510</v>
      </c>
      <c r="I84" s="254">
        <v>0</v>
      </c>
      <c r="J84" s="254">
        <v>0</v>
      </c>
      <c r="K84" s="254">
        <v>0.6</v>
      </c>
      <c r="L84" s="254">
        <f t="shared" ref="L84" si="66">H84*K84</f>
        <v>306</v>
      </c>
      <c r="M84" s="254">
        <v>1.7</v>
      </c>
      <c r="N84" s="190">
        <f t="shared" ref="N84" si="67">M84*H84</f>
        <v>867</v>
      </c>
      <c r="O84" s="431">
        <f t="shared" ref="O84" si="68">N84+L84</f>
        <v>1173</v>
      </c>
      <c r="P84" s="175">
        <f t="shared" si="59"/>
        <v>1584.5634720000003</v>
      </c>
      <c r="S84" s="203"/>
    </row>
    <row r="85" spans="4:19" s="149" customFormat="1" ht="28.5" customHeight="1">
      <c r="D85" s="8"/>
      <c r="E85" s="8"/>
      <c r="F85" s="408" t="s">
        <v>468</v>
      </c>
      <c r="G85" s="408"/>
      <c r="H85" s="408"/>
      <c r="I85" s="408"/>
      <c r="J85" s="131"/>
      <c r="K85" s="408"/>
      <c r="L85" s="408"/>
      <c r="M85" s="408"/>
      <c r="N85" s="408"/>
      <c r="O85" s="146">
        <f>O84+O83+O82+O81+O80+O77+O75+O67+O66+O45+O44+O42+O41+O40+O39+O38+O37+O36+O35+O32+O31+O30+O29+O26+O25+O22+O21+O20+O19+O16</f>
        <v>48316.567999999999</v>
      </c>
      <c r="P85" s="175">
        <f t="shared" si="59"/>
        <v>65269.112314752005</v>
      </c>
      <c r="S85" s="203"/>
    </row>
    <row r="86" spans="4:19" s="149" customFormat="1" ht="27.75" customHeight="1">
      <c r="D86" s="8"/>
      <c r="E86" s="8"/>
      <c r="F86" s="408" t="s">
        <v>270</v>
      </c>
      <c r="G86" s="8"/>
      <c r="H86" s="8"/>
      <c r="I86" s="8"/>
      <c r="J86" s="8"/>
      <c r="K86" s="8"/>
      <c r="L86" s="8"/>
      <c r="M86" s="8"/>
      <c r="N86" s="8"/>
      <c r="O86" s="71">
        <f>O85*0.08</f>
        <v>3865.3254400000001</v>
      </c>
      <c r="P86" s="8"/>
    </row>
    <row r="87" spans="4:19" s="149" customFormat="1" ht="25.5" customHeight="1">
      <c r="D87" s="8"/>
      <c r="E87" s="8"/>
      <c r="F87" s="408" t="s">
        <v>158</v>
      </c>
      <c r="G87" s="8"/>
      <c r="H87" s="8"/>
      <c r="I87" s="8"/>
      <c r="J87" s="8"/>
      <c r="K87" s="8"/>
      <c r="L87" s="8"/>
      <c r="M87" s="8"/>
      <c r="N87" s="8"/>
      <c r="O87" s="71">
        <f>O85+O86</f>
        <v>52181.89344</v>
      </c>
      <c r="P87" s="8"/>
    </row>
    <row r="88" spans="4:19" ht="28.5" customHeight="1">
      <c r="D88" s="8"/>
      <c r="E88" s="8"/>
      <c r="F88" s="408" t="s">
        <v>143</v>
      </c>
      <c r="G88" s="407"/>
      <c r="H88" s="407"/>
      <c r="I88" s="407"/>
      <c r="J88" s="407"/>
      <c r="K88" s="407"/>
      <c r="L88" s="407"/>
      <c r="M88" s="407"/>
      <c r="N88" s="407"/>
      <c r="O88" s="34">
        <f>O87*0.06</f>
        <v>3130.9136063999999</v>
      </c>
      <c r="P88" s="8"/>
    </row>
    <row r="89" spans="4:19" ht="22.5" customHeight="1">
      <c r="D89" s="8"/>
      <c r="E89" s="8"/>
      <c r="F89" s="408" t="s">
        <v>158</v>
      </c>
      <c r="G89" s="407"/>
      <c r="H89" s="407"/>
      <c r="I89" s="407"/>
      <c r="J89" s="407"/>
      <c r="K89" s="407"/>
      <c r="L89" s="407"/>
      <c r="M89" s="407"/>
      <c r="N89" s="407"/>
      <c r="O89" s="34">
        <f>O87+O88</f>
        <v>55312.807046399997</v>
      </c>
      <c r="P89" s="8"/>
    </row>
    <row r="90" spans="4:19" ht="22.15" customHeight="1">
      <c r="D90" s="8"/>
      <c r="E90" s="8"/>
      <c r="F90" s="413" t="s">
        <v>271</v>
      </c>
      <c r="G90" s="407"/>
      <c r="H90" s="407"/>
      <c r="I90" s="407"/>
      <c r="J90" s="407"/>
      <c r="K90" s="407"/>
      <c r="L90" s="407"/>
      <c r="M90" s="407"/>
      <c r="N90" s="407"/>
      <c r="O90" s="34">
        <f>O89*0.18</f>
        <v>9956.305268352</v>
      </c>
      <c r="P90" s="8"/>
    </row>
    <row r="91" spans="4:19" ht="16.899999999999999" customHeight="1">
      <c r="D91" s="8"/>
      <c r="E91" s="8"/>
      <c r="F91" s="408" t="s">
        <v>158</v>
      </c>
      <c r="G91" s="407"/>
      <c r="H91" s="407"/>
      <c r="I91" s="407"/>
      <c r="J91" s="407"/>
      <c r="K91" s="407"/>
      <c r="L91" s="407"/>
      <c r="M91" s="407"/>
      <c r="N91" s="407"/>
      <c r="O91" s="142">
        <f>O89+O90</f>
        <v>65269.112314751997</v>
      </c>
      <c r="P91" s="8"/>
    </row>
    <row r="92" spans="4:19" ht="19.149999999999999" customHeight="1">
      <c r="D92" s="8"/>
      <c r="E92" s="8"/>
      <c r="F92" s="155"/>
      <c r="G92" s="407"/>
      <c r="H92" s="407"/>
      <c r="I92" s="407"/>
      <c r="J92" s="407"/>
      <c r="K92" s="407"/>
      <c r="L92" s="407"/>
      <c r="M92" s="407"/>
      <c r="N92" s="407"/>
      <c r="O92" s="407"/>
      <c r="P92" s="8"/>
    </row>
    <row r="93" spans="4:19" ht="19.149999999999999" customHeight="1">
      <c r="N93" s="417"/>
      <c r="O93" s="417"/>
    </row>
    <row r="94" spans="4:19" ht="19.899999999999999" customHeight="1">
      <c r="N94" s="417"/>
      <c r="O94" s="417"/>
    </row>
    <row r="95" spans="4:19">
      <c r="N95" s="417"/>
      <c r="O95" s="417"/>
    </row>
    <row r="96" spans="4:19">
      <c r="N96" s="417"/>
      <c r="O96" s="417"/>
    </row>
    <row r="97" spans="5:15">
      <c r="E97" s="25"/>
      <c r="F97" s="25"/>
      <c r="G97" s="25"/>
      <c r="H97" s="25"/>
      <c r="I97" s="25"/>
      <c r="J97" s="25"/>
      <c r="K97" s="25"/>
      <c r="L97" s="25"/>
      <c r="M97" s="25"/>
      <c r="N97" s="25"/>
      <c r="O97" s="25"/>
    </row>
    <row r="98" spans="5:15">
      <c r="E98" s="25"/>
      <c r="F98" s="25"/>
      <c r="G98" s="25"/>
      <c r="H98" s="25"/>
      <c r="I98" s="25"/>
      <c r="J98" s="25"/>
      <c r="K98" s="25"/>
      <c r="L98" s="25"/>
      <c r="M98" s="25"/>
      <c r="N98" s="25"/>
      <c r="O98" s="25"/>
    </row>
    <row r="99" spans="5:15">
      <c r="E99" s="25"/>
      <c r="F99" s="25"/>
      <c r="G99" s="25"/>
      <c r="H99" s="25"/>
      <c r="I99" s="25"/>
      <c r="J99" s="25"/>
      <c r="K99" s="25"/>
      <c r="L99" s="25"/>
      <c r="M99" s="25"/>
      <c r="N99" s="25"/>
      <c r="O99" s="25"/>
    </row>
    <row r="100" spans="5:15">
      <c r="E100" s="25"/>
      <c r="F100" s="25"/>
      <c r="G100" s="25"/>
      <c r="H100" s="25"/>
      <c r="I100" s="25"/>
      <c r="J100" s="25"/>
      <c r="K100" s="25"/>
      <c r="L100" s="25"/>
      <c r="M100" s="25"/>
      <c r="N100" s="25"/>
      <c r="O100" s="25"/>
    </row>
    <row r="101" spans="5:15">
      <c r="F101" s="25"/>
      <c r="G101" s="25"/>
      <c r="H101" s="25"/>
      <c r="I101" s="25"/>
      <c r="J101" s="25"/>
      <c r="K101" s="25"/>
      <c r="L101" s="25"/>
      <c r="M101" s="25"/>
      <c r="O101" s="2"/>
    </row>
    <row r="102" spans="5:15">
      <c r="F102" s="25"/>
      <c r="G102" s="25"/>
      <c r="H102" s="25"/>
      <c r="I102" s="25"/>
      <c r="J102" s="25"/>
      <c r="K102" s="25"/>
      <c r="L102" s="25"/>
      <c r="M102" s="25"/>
      <c r="O102" s="2"/>
    </row>
    <row r="103" spans="5:15">
      <c r="F103" s="25"/>
      <c r="G103" s="25"/>
      <c r="H103" s="25"/>
      <c r="I103" s="25"/>
      <c r="J103" s="25"/>
      <c r="K103" s="25"/>
      <c r="L103" s="25"/>
      <c r="M103" s="25"/>
      <c r="O103" s="2"/>
    </row>
    <row r="104" spans="5:15">
      <c r="F104" s="25"/>
      <c r="G104" s="25"/>
      <c r="H104" s="25"/>
      <c r="I104" s="25"/>
      <c r="J104" s="25"/>
      <c r="K104" s="25"/>
      <c r="L104" s="25"/>
      <c r="M104" s="25"/>
      <c r="O104" s="2"/>
    </row>
    <row r="105" spans="5:15">
      <c r="F105" s="25"/>
      <c r="G105" s="25"/>
      <c r="H105" s="25"/>
      <c r="I105" s="25"/>
      <c r="J105" s="25"/>
      <c r="K105" s="25"/>
      <c r="L105" s="25"/>
      <c r="M105" s="25"/>
      <c r="O105" s="2"/>
    </row>
    <row r="106" spans="5:15">
      <c r="F106" s="25"/>
      <c r="G106" s="25"/>
      <c r="H106" s="25"/>
      <c r="I106" s="25"/>
      <c r="J106" s="25"/>
      <c r="K106" s="25"/>
      <c r="L106" s="25"/>
      <c r="M106" s="25"/>
      <c r="O106" s="2"/>
    </row>
    <row r="107" spans="5:15">
      <c r="F107" s="25"/>
      <c r="G107" s="25"/>
      <c r="H107" s="25"/>
      <c r="I107" s="25"/>
      <c r="J107" s="25"/>
      <c r="K107" s="25"/>
      <c r="L107" s="25"/>
      <c r="M107" s="25"/>
      <c r="O107" s="2"/>
    </row>
    <row r="108" spans="5:15">
      <c r="F108" s="25"/>
      <c r="G108" s="25"/>
      <c r="H108" s="25"/>
      <c r="I108" s="25"/>
      <c r="J108" s="25"/>
      <c r="K108" s="25"/>
      <c r="L108" s="25"/>
      <c r="M108" s="25"/>
      <c r="O108" s="2"/>
    </row>
    <row r="109" spans="5:15">
      <c r="F109" s="25"/>
      <c r="G109" s="25"/>
      <c r="H109" s="25"/>
      <c r="I109" s="25"/>
      <c r="J109" s="25"/>
      <c r="K109" s="25"/>
      <c r="L109" s="25"/>
      <c r="M109" s="25"/>
      <c r="O109" s="2"/>
    </row>
    <row r="110" spans="5:15">
      <c r="F110" s="25"/>
      <c r="G110" s="25"/>
      <c r="H110" s="25"/>
      <c r="I110" s="25"/>
      <c r="J110" s="25"/>
      <c r="K110" s="25"/>
      <c r="L110" s="25"/>
      <c r="M110" s="25"/>
      <c r="O110" s="2"/>
    </row>
    <row r="111" spans="5:15">
      <c r="F111" s="25"/>
      <c r="G111" s="25"/>
      <c r="H111" s="25"/>
      <c r="I111" s="25"/>
      <c r="J111" s="25"/>
      <c r="K111" s="25"/>
      <c r="L111" s="25"/>
      <c r="M111" s="25"/>
      <c r="O111" s="2"/>
    </row>
    <row r="112" spans="5:15">
      <c r="I112" s="25"/>
      <c r="L112" s="25"/>
      <c r="O112" s="2"/>
    </row>
    <row r="113" spans="9:15">
      <c r="I113" s="25"/>
      <c r="L113" s="25"/>
      <c r="O113" s="2"/>
    </row>
    <row r="114" spans="9:15">
      <c r="I114" s="25"/>
      <c r="L114" s="25"/>
      <c r="O114" s="2"/>
    </row>
    <row r="115" spans="9:15">
      <c r="I115" s="25"/>
      <c r="L115" s="25"/>
      <c r="O115" s="2"/>
    </row>
    <row r="116" spans="9:15">
      <c r="I116" s="25"/>
      <c r="O116" s="2"/>
    </row>
    <row r="117" spans="9:15">
      <c r="I117" s="25"/>
      <c r="O117" s="2"/>
    </row>
    <row r="118" spans="9:15">
      <c r="I118" s="25"/>
      <c r="O118" s="2"/>
    </row>
    <row r="119" spans="9:15">
      <c r="I119" s="25"/>
      <c r="O119" s="2"/>
    </row>
    <row r="120" spans="9:15">
      <c r="I120" s="25"/>
      <c r="O120" s="2"/>
    </row>
    <row r="121" spans="9:15">
      <c r="I121" s="25"/>
      <c r="O121" s="2"/>
    </row>
    <row r="122" spans="9:15">
      <c r="I122" s="25"/>
      <c r="O122" s="2"/>
    </row>
    <row r="123" spans="9:15">
      <c r="I123" s="25"/>
      <c r="O123" s="2"/>
    </row>
    <row r="124" spans="9:15">
      <c r="O124" s="2"/>
    </row>
    <row r="125" spans="9:15">
      <c r="O125" s="2"/>
    </row>
    <row r="126" spans="9:15">
      <c r="O126" s="2"/>
    </row>
    <row r="127" spans="9:15">
      <c r="O127" s="2"/>
    </row>
    <row r="128" spans="9:15">
      <c r="O128" s="2"/>
    </row>
    <row r="129" spans="15:15">
      <c r="O129" s="2"/>
    </row>
    <row r="130" spans="15:15">
      <c r="O130" s="2"/>
    </row>
    <row r="131" spans="15:15">
      <c r="O131" s="2"/>
    </row>
    <row r="132" spans="15:15">
      <c r="O132" s="2"/>
    </row>
    <row r="133" spans="15:15">
      <c r="O133" s="2"/>
    </row>
    <row r="134" spans="15:15">
      <c r="O134" s="2"/>
    </row>
    <row r="135" spans="15:15">
      <c r="O135" s="2"/>
    </row>
    <row r="136" spans="15:15">
      <c r="O136" s="2"/>
    </row>
    <row r="137" spans="15:15">
      <c r="O137" s="2"/>
    </row>
    <row r="138" spans="15:15">
      <c r="O138" s="2"/>
    </row>
    <row r="139" spans="15:15">
      <c r="O139" s="2"/>
    </row>
    <row r="140" spans="15:15">
      <c r="O140" s="2"/>
    </row>
    <row r="141" spans="15:15">
      <c r="O141" s="2"/>
    </row>
    <row r="142" spans="15:15">
      <c r="O142" s="2"/>
    </row>
    <row r="143" spans="15:15">
      <c r="O143" s="2"/>
    </row>
    <row r="144" spans="15:15">
      <c r="O144" s="2"/>
    </row>
    <row r="145" spans="15:15">
      <c r="O145" s="2"/>
    </row>
    <row r="146" spans="15:15">
      <c r="O146" s="2"/>
    </row>
    <row r="147" spans="15:15">
      <c r="O147" s="2"/>
    </row>
    <row r="148" spans="15:15">
      <c r="O148" s="2"/>
    </row>
    <row r="149" spans="15:15">
      <c r="O149" s="2"/>
    </row>
    <row r="150" spans="15:15">
      <c r="O150" s="2"/>
    </row>
    <row r="151" spans="15:15">
      <c r="O151" s="2"/>
    </row>
    <row r="152" spans="15:15">
      <c r="O152" s="2"/>
    </row>
    <row r="153" spans="15:15">
      <c r="O153" s="2"/>
    </row>
    <row r="154" spans="15:15">
      <c r="O154" s="2"/>
    </row>
    <row r="155" spans="15:15">
      <c r="O155" s="2"/>
    </row>
    <row r="156" spans="15:15">
      <c r="O156" s="2"/>
    </row>
    <row r="157" spans="15:15">
      <c r="O157" s="2"/>
    </row>
    <row r="158" spans="15:15">
      <c r="O158" s="2"/>
    </row>
    <row r="159" spans="15:15">
      <c r="O159" s="2"/>
    </row>
    <row r="160" spans="15:15">
      <c r="O160" s="2"/>
    </row>
    <row r="161" spans="15:15">
      <c r="O161" s="2"/>
    </row>
    <row r="162" spans="15:15">
      <c r="O162" s="2"/>
    </row>
    <row r="163" spans="15:15">
      <c r="O163" s="2"/>
    </row>
    <row r="164" spans="15:15">
      <c r="O164" s="2"/>
    </row>
    <row r="165" spans="15:15">
      <c r="O165" s="2"/>
    </row>
    <row r="166" spans="15:15">
      <c r="O166" s="2"/>
    </row>
    <row r="167" spans="15:15">
      <c r="O167" s="2"/>
    </row>
    <row r="168" spans="15:15">
      <c r="O168" s="2"/>
    </row>
    <row r="169" spans="15:15">
      <c r="O169" s="2"/>
    </row>
    <row r="170" spans="15:15">
      <c r="O170" s="2"/>
    </row>
    <row r="171" spans="15:15">
      <c r="O171" s="2"/>
    </row>
    <row r="172" spans="15:15">
      <c r="O172" s="2"/>
    </row>
    <row r="173" spans="15:15">
      <c r="O173" s="2"/>
    </row>
    <row r="174" spans="15:15">
      <c r="O174" s="2"/>
    </row>
    <row r="175" spans="15:15">
      <c r="O175" s="2"/>
    </row>
    <row r="176" spans="15:15">
      <c r="O176" s="2"/>
    </row>
    <row r="177" spans="15:15">
      <c r="O177" s="2"/>
    </row>
    <row r="178" spans="15:15">
      <c r="O178" s="2"/>
    </row>
    <row r="179" spans="15:15">
      <c r="O179" s="2"/>
    </row>
    <row r="180" spans="15:15">
      <c r="O180" s="2"/>
    </row>
    <row r="181" spans="15:15">
      <c r="O181" s="2"/>
    </row>
    <row r="182" spans="15:15">
      <c r="O182" s="2"/>
    </row>
    <row r="183" spans="15:15">
      <c r="O183" s="2"/>
    </row>
    <row r="184" spans="15:15">
      <c r="O184" s="2"/>
    </row>
    <row r="185" spans="15:15">
      <c r="O185" s="2"/>
    </row>
    <row r="186" spans="15:15">
      <c r="O186" s="2"/>
    </row>
    <row r="187" spans="15:15">
      <c r="O187" s="2"/>
    </row>
    <row r="188" spans="15:15">
      <c r="O188" s="2"/>
    </row>
    <row r="189" spans="15:15">
      <c r="O189" s="2"/>
    </row>
    <row r="190" spans="15:15">
      <c r="O190" s="2"/>
    </row>
    <row r="191" spans="15:15">
      <c r="O191" s="2"/>
    </row>
    <row r="192" spans="15:15">
      <c r="O192" s="2"/>
    </row>
    <row r="193" spans="15:15">
      <c r="O193" s="2"/>
    </row>
    <row r="194" spans="15:15">
      <c r="O194" s="2"/>
    </row>
    <row r="195" spans="15:15">
      <c r="O195" s="2"/>
    </row>
    <row r="196" spans="15:15">
      <c r="O196" s="2"/>
    </row>
    <row r="197" spans="15:15">
      <c r="O197" s="2"/>
    </row>
    <row r="198" spans="15:15">
      <c r="O198" s="2"/>
    </row>
    <row r="199" spans="15:15">
      <c r="O199" s="2"/>
    </row>
    <row r="200" spans="15:15">
      <c r="O200" s="2"/>
    </row>
    <row r="201" spans="15:15">
      <c r="O201" s="2"/>
    </row>
    <row r="202" spans="15:15">
      <c r="O202" s="2"/>
    </row>
    <row r="203" spans="15:15">
      <c r="O203" s="2"/>
    </row>
    <row r="204" spans="15:15">
      <c r="O204" s="2"/>
    </row>
    <row r="205" spans="15:15">
      <c r="O205" s="2"/>
    </row>
    <row r="206" spans="15:15">
      <c r="O206" s="2"/>
    </row>
    <row r="207" spans="15:15">
      <c r="O207" s="2"/>
    </row>
    <row r="208" spans="15:15">
      <c r="O208" s="2"/>
    </row>
    <row r="209" spans="15:15">
      <c r="O209" s="2"/>
    </row>
    <row r="210" spans="15:15">
      <c r="O210" s="2"/>
    </row>
    <row r="211" spans="15:15">
      <c r="O211" s="2"/>
    </row>
    <row r="212" spans="15:15">
      <c r="O212" s="2"/>
    </row>
    <row r="213" spans="15:15">
      <c r="O213" s="2"/>
    </row>
    <row r="214" spans="15:15">
      <c r="O214" s="2"/>
    </row>
    <row r="215" spans="15:15">
      <c r="O215" s="2"/>
    </row>
    <row r="216" spans="15:15">
      <c r="O216" s="2"/>
    </row>
    <row r="217" spans="15:15">
      <c r="O217" s="2"/>
    </row>
    <row r="218" spans="15:15">
      <c r="O218" s="2"/>
    </row>
    <row r="219" spans="15:15">
      <c r="O219" s="2"/>
    </row>
    <row r="220" spans="15:15">
      <c r="O220" s="2"/>
    </row>
    <row r="221" spans="15:15">
      <c r="O221" s="2"/>
    </row>
    <row r="222" spans="15:15">
      <c r="O222" s="2"/>
    </row>
    <row r="223" spans="15:15">
      <c r="O223" s="2"/>
    </row>
    <row r="224" spans="15:15">
      <c r="O224" s="2"/>
    </row>
    <row r="225" spans="15:15">
      <c r="O225" s="2"/>
    </row>
    <row r="226" spans="15:15">
      <c r="O226" s="2"/>
    </row>
    <row r="227" spans="15:15">
      <c r="O227" s="2"/>
    </row>
    <row r="228" spans="15:15">
      <c r="O228" s="2"/>
    </row>
    <row r="229" spans="15:15">
      <c r="O229" s="2"/>
    </row>
    <row r="230" spans="15:15">
      <c r="O230" s="2"/>
    </row>
    <row r="231" spans="15:15">
      <c r="O231" s="2"/>
    </row>
    <row r="232" spans="15:15">
      <c r="O232" s="2"/>
    </row>
    <row r="233" spans="15:15">
      <c r="O233" s="2"/>
    </row>
    <row r="234" spans="15:15">
      <c r="O234" s="2"/>
    </row>
    <row r="235" spans="15:15">
      <c r="O235" s="2"/>
    </row>
    <row r="236" spans="15:15">
      <c r="O236" s="2"/>
    </row>
    <row r="237" spans="15:15">
      <c r="O237" s="2"/>
    </row>
    <row r="238" spans="15:15">
      <c r="O238" s="2"/>
    </row>
    <row r="239" spans="15:15">
      <c r="O239" s="2"/>
    </row>
    <row r="240" spans="15:15">
      <c r="O240" s="2"/>
    </row>
    <row r="241" spans="15:15">
      <c r="O241" s="2"/>
    </row>
    <row r="242" spans="15:15">
      <c r="O242" s="2"/>
    </row>
    <row r="243" spans="15:15">
      <c r="O243" s="2"/>
    </row>
    <row r="244" spans="15:15">
      <c r="O244" s="2"/>
    </row>
    <row r="245" spans="15:15">
      <c r="O245" s="2"/>
    </row>
    <row r="246" spans="15:15">
      <c r="O246" s="2"/>
    </row>
    <row r="247" spans="15:15">
      <c r="O247" s="2"/>
    </row>
    <row r="248" spans="15:15">
      <c r="O248" s="2"/>
    </row>
    <row r="249" spans="15:15">
      <c r="O249" s="2"/>
    </row>
    <row r="250" spans="15:15">
      <c r="O250" s="2"/>
    </row>
    <row r="251" spans="15:15">
      <c r="O251" s="2"/>
    </row>
    <row r="252" spans="15:15">
      <c r="O252" s="2"/>
    </row>
    <row r="253" spans="15:15">
      <c r="O253" s="2"/>
    </row>
    <row r="254" spans="15:15">
      <c r="O254" s="2"/>
    </row>
    <row r="255" spans="15:15">
      <c r="O255" s="2"/>
    </row>
    <row r="256" spans="15:15">
      <c r="O256" s="2"/>
    </row>
    <row r="257" spans="15:15">
      <c r="O257" s="2"/>
    </row>
    <row r="258" spans="15:15">
      <c r="O258" s="2"/>
    </row>
    <row r="259" spans="15:15">
      <c r="O259" s="2"/>
    </row>
    <row r="260" spans="15:15">
      <c r="O260" s="2"/>
    </row>
    <row r="261" spans="15:15">
      <c r="O261" s="2"/>
    </row>
    <row r="262" spans="15:15">
      <c r="O262" s="2"/>
    </row>
    <row r="263" spans="15:15">
      <c r="O263" s="2"/>
    </row>
    <row r="264" spans="15:15">
      <c r="O264" s="2"/>
    </row>
    <row r="265" spans="15:15">
      <c r="O265" s="2"/>
    </row>
    <row r="266" spans="15:15">
      <c r="O266" s="2"/>
    </row>
    <row r="267" spans="15:15">
      <c r="O267" s="2"/>
    </row>
    <row r="268" spans="15:15">
      <c r="O268" s="2"/>
    </row>
    <row r="269" spans="15:15">
      <c r="O269" s="2"/>
    </row>
    <row r="270" spans="15:15">
      <c r="O270" s="2"/>
    </row>
    <row r="271" spans="15:15">
      <c r="O271" s="2"/>
    </row>
    <row r="272" spans="15:15">
      <c r="O272" s="2"/>
    </row>
    <row r="273" spans="15:15">
      <c r="O273" s="2"/>
    </row>
    <row r="274" spans="15:15">
      <c r="O274" s="2"/>
    </row>
    <row r="275" spans="15:15">
      <c r="O275" s="2"/>
    </row>
    <row r="276" spans="15:15">
      <c r="O276" s="2"/>
    </row>
    <row r="277" spans="15:15">
      <c r="O277" s="2"/>
    </row>
    <row r="278" spans="15:15">
      <c r="O278" s="2"/>
    </row>
    <row r="279" spans="15:15">
      <c r="O279" s="2"/>
    </row>
    <row r="280" spans="15:15">
      <c r="O280" s="2"/>
    </row>
    <row r="281" spans="15:15">
      <c r="O281" s="2"/>
    </row>
    <row r="282" spans="15:15">
      <c r="O282" s="2"/>
    </row>
    <row r="283" spans="15:15">
      <c r="O283" s="2"/>
    </row>
    <row r="284" spans="15:15">
      <c r="O284" s="2"/>
    </row>
    <row r="285" spans="15:15">
      <c r="O285" s="2"/>
    </row>
    <row r="286" spans="15:15">
      <c r="O286" s="2"/>
    </row>
    <row r="287" spans="15:15">
      <c r="O287" s="2"/>
    </row>
    <row r="288" spans="15:15">
      <c r="O288" s="2"/>
    </row>
    <row r="289" spans="15:15">
      <c r="O289" s="2"/>
    </row>
    <row r="290" spans="15:15">
      <c r="O290" s="2"/>
    </row>
    <row r="291" spans="15:15">
      <c r="O291" s="2"/>
    </row>
    <row r="292" spans="15:15">
      <c r="O292" s="2"/>
    </row>
    <row r="293" spans="15:15">
      <c r="O293" s="2"/>
    </row>
    <row r="294" spans="15:15">
      <c r="O294" s="2"/>
    </row>
    <row r="295" spans="15:15">
      <c r="O295" s="2"/>
    </row>
    <row r="296" spans="15:15">
      <c r="O296" s="2"/>
    </row>
    <row r="297" spans="15:15">
      <c r="O297" s="2"/>
    </row>
    <row r="298" spans="15:15">
      <c r="O298" s="2"/>
    </row>
    <row r="299" spans="15:15">
      <c r="O299" s="2"/>
    </row>
    <row r="300" spans="15:15">
      <c r="O300" s="2"/>
    </row>
    <row r="301" spans="15:15">
      <c r="O301" s="2"/>
    </row>
    <row r="302" spans="15:15">
      <c r="O302" s="2"/>
    </row>
    <row r="303" spans="15:15">
      <c r="O303" s="2"/>
    </row>
    <row r="304" spans="15:15">
      <c r="O304" s="2"/>
    </row>
    <row r="305" spans="15:15">
      <c r="O305" s="2"/>
    </row>
  </sheetData>
  <mergeCells count="13">
    <mergeCell ref="A2:A10"/>
    <mergeCell ref="F2:F3"/>
    <mergeCell ref="G2:G3"/>
    <mergeCell ref="H2:H3"/>
    <mergeCell ref="E2:E3"/>
    <mergeCell ref="D2:D3"/>
    <mergeCell ref="L6:L9"/>
    <mergeCell ref="E11:E14"/>
    <mergeCell ref="O2:O3"/>
    <mergeCell ref="E1:O1"/>
    <mergeCell ref="I2:J2"/>
    <mergeCell ref="K2:L2"/>
    <mergeCell ref="M2:N2"/>
  </mergeCells>
  <phoneticPr fontId="5" type="noConversion"/>
  <pageMargins left="0.35" right="0.43" top="0.49" bottom="0.49"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P190"/>
  <sheetViews>
    <sheetView topLeftCell="A176" workbookViewId="0">
      <selection activeCell="K88" sqref="K88"/>
    </sheetView>
  </sheetViews>
  <sheetFormatPr defaultColWidth="9.140625" defaultRowHeight="15"/>
  <cols>
    <col min="1" max="1" width="4" style="13" customWidth="1"/>
    <col min="2" max="2" width="48" style="13" customWidth="1"/>
    <col min="3" max="3" width="10.28515625" style="13" customWidth="1"/>
    <col min="4" max="4" width="9.85546875" style="13" customWidth="1"/>
    <col min="5" max="5" width="11.7109375" style="13" customWidth="1"/>
    <col min="6" max="6" width="16" style="13" customWidth="1"/>
    <col min="7" max="7" width="14.7109375" style="13" customWidth="1"/>
    <col min="8" max="16384" width="9.140625" style="13"/>
  </cols>
  <sheetData>
    <row r="1" spans="1:11" ht="55.9" customHeight="1">
      <c r="A1" s="12"/>
      <c r="B1" s="590" t="s">
        <v>269</v>
      </c>
      <c r="C1" s="590"/>
      <c r="D1" s="590"/>
      <c r="E1" s="590"/>
      <c r="F1" s="590"/>
      <c r="G1" s="12"/>
      <c r="H1" s="12"/>
    </row>
    <row r="2" spans="1:11" ht="102" customHeight="1">
      <c r="A2" s="9" t="s">
        <v>197</v>
      </c>
      <c r="B2" s="152" t="s">
        <v>267</v>
      </c>
      <c r="C2" s="216" t="s">
        <v>141</v>
      </c>
      <c r="D2" s="216" t="s">
        <v>160</v>
      </c>
      <c r="E2" s="216" t="s">
        <v>371</v>
      </c>
      <c r="F2" s="217" t="s">
        <v>109</v>
      </c>
      <c r="G2" s="215" t="s">
        <v>593</v>
      </c>
      <c r="H2" s="12"/>
    </row>
    <row r="3" spans="1:11" ht="34.9" customHeight="1">
      <c r="A3" s="6"/>
      <c r="B3" s="394" t="s">
        <v>586</v>
      </c>
      <c r="C3" s="120"/>
      <c r="D3" s="120"/>
      <c r="E3" s="120"/>
      <c r="F3" s="120"/>
      <c r="G3" s="286"/>
      <c r="K3" s="13" t="s">
        <v>145</v>
      </c>
    </row>
    <row r="4" spans="1:11" ht="54" customHeight="1">
      <c r="A4" s="17">
        <v>1</v>
      </c>
      <c r="B4" s="344" t="s">
        <v>587</v>
      </c>
      <c r="C4" s="332" t="s">
        <v>193</v>
      </c>
      <c r="D4" s="332">
        <v>120</v>
      </c>
      <c r="E4" s="332">
        <v>2.8</v>
      </c>
      <c r="F4" s="176">
        <f>E4*D4</f>
        <v>336</v>
      </c>
      <c r="G4" s="207">
        <f>F4*1.07*1.08*1.06*1.18</f>
        <v>485.6626252800001</v>
      </c>
      <c r="H4" s="218"/>
    </row>
    <row r="5" spans="1:11" ht="33" customHeight="1">
      <c r="A5" s="319"/>
      <c r="B5" s="394" t="s">
        <v>590</v>
      </c>
      <c r="C5" s="332"/>
      <c r="D5" s="332"/>
      <c r="E5" s="332"/>
      <c r="F5" s="332"/>
      <c r="G5" s="122"/>
      <c r="H5" s="218"/>
    </row>
    <row r="6" spans="1:11" ht="33" customHeight="1">
      <c r="A6" s="319"/>
      <c r="B6" s="211" t="s">
        <v>588</v>
      </c>
      <c r="C6" s="333"/>
      <c r="D6" s="333"/>
      <c r="E6" s="333"/>
      <c r="F6" s="333"/>
      <c r="G6" s="122"/>
      <c r="H6" s="218"/>
    </row>
    <row r="7" spans="1:11" ht="33" customHeight="1">
      <c r="A7" s="319">
        <v>1</v>
      </c>
      <c r="B7" s="135" t="s">
        <v>589</v>
      </c>
      <c r="C7" s="332" t="s">
        <v>193</v>
      </c>
      <c r="D7" s="332">
        <v>10</v>
      </c>
      <c r="E7" s="332">
        <v>10.45</v>
      </c>
      <c r="F7" s="131">
        <f>E7*D7</f>
        <v>104.5</v>
      </c>
      <c r="G7" s="122"/>
      <c r="H7" s="218"/>
    </row>
    <row r="8" spans="1:11" ht="17.25">
      <c r="A8" s="17">
        <v>2</v>
      </c>
      <c r="B8" s="320" t="s">
        <v>149</v>
      </c>
      <c r="C8" s="332" t="s">
        <v>174</v>
      </c>
      <c r="D8" s="332">
        <v>1</v>
      </c>
      <c r="E8" s="332">
        <v>230</v>
      </c>
      <c r="F8" s="131">
        <f>E8*D8</f>
        <v>230</v>
      </c>
      <c r="G8" s="122"/>
      <c r="H8" s="218"/>
    </row>
    <row r="9" spans="1:11" ht="19.149999999999999" customHeight="1">
      <c r="A9" s="17"/>
      <c r="B9" s="210" t="s">
        <v>158</v>
      </c>
      <c r="C9" s="332"/>
      <c r="D9" s="332"/>
      <c r="E9" s="332"/>
      <c r="F9" s="107">
        <f>SUM(F7:F8)</f>
        <v>334.5</v>
      </c>
      <c r="G9" s="207">
        <f t="shared" ref="G9:G65" si="0">F9*1.07*1.08*1.06*1.18</f>
        <v>483.49448856000009</v>
      </c>
      <c r="H9" s="218"/>
    </row>
    <row r="10" spans="1:11" ht="21" customHeight="1">
      <c r="A10" s="17"/>
      <c r="B10" s="394" t="s">
        <v>554</v>
      </c>
      <c r="C10" s="332"/>
      <c r="D10" s="332"/>
      <c r="E10" s="332"/>
      <c r="F10" s="332"/>
      <c r="G10" s="122"/>
      <c r="H10" s="218"/>
    </row>
    <row r="11" spans="1:11" ht="34.5" customHeight="1">
      <c r="A11" s="17"/>
      <c r="B11" s="211" t="s">
        <v>591</v>
      </c>
      <c r="C11" s="345"/>
      <c r="D11" s="345"/>
      <c r="E11" s="345"/>
      <c r="F11" s="345"/>
      <c r="G11" s="122"/>
      <c r="H11" s="218"/>
    </row>
    <row r="12" spans="1:11" ht="18.600000000000001" customHeight="1">
      <c r="A12" s="17">
        <v>1</v>
      </c>
      <c r="B12" s="135" t="s">
        <v>594</v>
      </c>
      <c r="C12" s="333" t="s">
        <v>43</v>
      </c>
      <c r="D12" s="333">
        <v>3.5</v>
      </c>
      <c r="E12" s="333">
        <v>220</v>
      </c>
      <c r="F12" s="333">
        <f>E12*D12</f>
        <v>770</v>
      </c>
      <c r="G12" s="122"/>
      <c r="H12" s="218"/>
    </row>
    <row r="13" spans="1:11" ht="20.45" customHeight="1">
      <c r="A13" s="17">
        <v>2</v>
      </c>
      <c r="B13" s="320" t="s">
        <v>592</v>
      </c>
      <c r="C13" s="332" t="s">
        <v>174</v>
      </c>
      <c r="D13" s="332">
        <v>14</v>
      </c>
      <c r="E13" s="332">
        <v>19</v>
      </c>
      <c r="F13" s="131">
        <f>E13*D13</f>
        <v>266</v>
      </c>
      <c r="G13" s="122"/>
      <c r="H13" s="218"/>
    </row>
    <row r="14" spans="1:11" ht="22.5" customHeight="1">
      <c r="A14" s="17"/>
      <c r="B14" s="210" t="s">
        <v>158</v>
      </c>
      <c r="C14" s="332"/>
      <c r="D14" s="332"/>
      <c r="E14" s="332"/>
      <c r="F14" s="107">
        <f>SUM(F12:F13)</f>
        <v>1036</v>
      </c>
      <c r="G14" s="207">
        <f t="shared" si="0"/>
        <v>1497.4597612800001</v>
      </c>
      <c r="H14" s="218"/>
    </row>
    <row r="15" spans="1:11" ht="32.450000000000003" customHeight="1">
      <c r="A15" s="17"/>
      <c r="B15" s="394" t="s">
        <v>596</v>
      </c>
      <c r="C15" s="332"/>
      <c r="D15" s="332"/>
      <c r="E15" s="332"/>
      <c r="F15" s="131"/>
      <c r="G15" s="122"/>
      <c r="H15" s="218"/>
    </row>
    <row r="16" spans="1:11" ht="32.450000000000003" customHeight="1">
      <c r="A16" s="17"/>
      <c r="B16" s="135" t="s">
        <v>597</v>
      </c>
      <c r="C16" s="332"/>
      <c r="D16" s="332"/>
      <c r="E16" s="332"/>
      <c r="F16" s="131"/>
      <c r="G16" s="122"/>
      <c r="H16" s="218"/>
    </row>
    <row r="17" spans="1:15" ht="43.5" customHeight="1">
      <c r="A17" s="17">
        <v>1</v>
      </c>
      <c r="B17" s="110" t="s">
        <v>595</v>
      </c>
      <c r="C17" s="332" t="s">
        <v>157</v>
      </c>
      <c r="D17" s="334">
        <v>200</v>
      </c>
      <c r="E17" s="17">
        <v>1</v>
      </c>
      <c r="F17" s="334">
        <f>E17*D17</f>
        <v>200</v>
      </c>
      <c r="G17" s="122"/>
      <c r="H17" s="130"/>
      <c r="I17" s="122"/>
      <c r="O17" s="13">
        <v>2</v>
      </c>
    </row>
    <row r="18" spans="1:15" ht="21" customHeight="1">
      <c r="A18" s="17">
        <v>2</v>
      </c>
      <c r="B18" s="133" t="s">
        <v>598</v>
      </c>
      <c r="C18" s="131" t="s">
        <v>157</v>
      </c>
      <c r="D18" s="131">
        <v>210</v>
      </c>
      <c r="E18" s="131">
        <v>1.1399999999999999</v>
      </c>
      <c r="F18" s="334">
        <f>E18*D18</f>
        <v>239.39999999999998</v>
      </c>
      <c r="G18" s="122"/>
      <c r="H18" s="218"/>
    </row>
    <row r="19" spans="1:15" ht="35.450000000000003" customHeight="1">
      <c r="A19" s="17">
        <v>3</v>
      </c>
      <c r="B19" s="17" t="s">
        <v>599</v>
      </c>
      <c r="C19" s="332" t="s">
        <v>174</v>
      </c>
      <c r="D19" s="334">
        <v>1</v>
      </c>
      <c r="E19" s="334">
        <v>550</v>
      </c>
      <c r="F19" s="130">
        <f>D19*E19</f>
        <v>550</v>
      </c>
      <c r="G19" s="122"/>
    </row>
    <row r="20" spans="1:15" ht="21" customHeight="1">
      <c r="A20" s="17"/>
      <c r="B20" s="210" t="s">
        <v>158</v>
      </c>
      <c r="C20" s="332"/>
      <c r="D20" s="332"/>
      <c r="E20" s="332"/>
      <c r="F20" s="146">
        <f>SUM(F17:F19)</f>
        <v>989.4</v>
      </c>
      <c r="G20" s="207">
        <f t="shared" si="0"/>
        <v>1430.1029805120002</v>
      </c>
      <c r="H20" s="218"/>
      <c r="I20" s="13">
        <v>2</v>
      </c>
    </row>
    <row r="21" spans="1:15" ht="18.600000000000001" customHeight="1">
      <c r="A21" s="17"/>
      <c r="B21" s="394" t="s">
        <v>496</v>
      </c>
      <c r="C21" s="332"/>
      <c r="D21" s="332"/>
      <c r="E21" s="332"/>
      <c r="F21" s="332"/>
      <c r="G21" s="122"/>
      <c r="H21" s="218"/>
    </row>
    <row r="22" spans="1:15" ht="41.25" customHeight="1">
      <c r="A22" s="17"/>
      <c r="B22" s="211" t="s">
        <v>611</v>
      </c>
      <c r="C22" s="345"/>
      <c r="D22" s="345"/>
      <c r="E22" s="345"/>
      <c r="F22" s="345"/>
      <c r="G22" s="122"/>
      <c r="H22" s="218"/>
    </row>
    <row r="23" spans="1:15" ht="25.5" customHeight="1">
      <c r="A23" s="17">
        <v>1</v>
      </c>
      <c r="B23" s="135" t="s">
        <v>594</v>
      </c>
      <c r="C23" s="333" t="s">
        <v>43</v>
      </c>
      <c r="D23" s="333">
        <v>5.5</v>
      </c>
      <c r="E23" s="333">
        <v>220</v>
      </c>
      <c r="F23" s="333">
        <f>E23*D23</f>
        <v>1210</v>
      </c>
      <c r="G23" s="122"/>
      <c r="H23" s="218"/>
    </row>
    <row r="24" spans="1:15" ht="30.75" customHeight="1">
      <c r="A24" s="17">
        <v>2</v>
      </c>
      <c r="B24" s="320" t="s">
        <v>592</v>
      </c>
      <c r="C24" s="332" t="s">
        <v>8</v>
      </c>
      <c r="D24" s="332">
        <v>24</v>
      </c>
      <c r="E24" s="332">
        <v>19</v>
      </c>
      <c r="F24" s="131">
        <f>E24*D24</f>
        <v>456</v>
      </c>
      <c r="G24" s="122"/>
      <c r="H24" s="218"/>
    </row>
    <row r="25" spans="1:15">
      <c r="A25" s="17"/>
      <c r="B25" s="210" t="s">
        <v>158</v>
      </c>
      <c r="C25" s="332"/>
      <c r="D25" s="332"/>
      <c r="E25" s="332"/>
      <c r="F25" s="107">
        <f>SUM(F23:F24)</f>
        <v>1666</v>
      </c>
      <c r="G25" s="207">
        <f t="shared" si="0"/>
        <v>2408.0771836800004</v>
      </c>
      <c r="H25" s="218"/>
    </row>
    <row r="26" spans="1:15" ht="32.450000000000003" customHeight="1">
      <c r="A26" s="17"/>
      <c r="B26" s="394" t="s">
        <v>612</v>
      </c>
      <c r="C26" s="332"/>
      <c r="D26" s="332"/>
      <c r="E26" s="332"/>
      <c r="F26" s="332"/>
      <c r="G26" s="122"/>
      <c r="H26" s="218"/>
    </row>
    <row r="27" spans="1:15" ht="26.25" customHeight="1">
      <c r="A27" s="17"/>
      <c r="B27" s="211" t="s">
        <v>613</v>
      </c>
      <c r="C27" s="345"/>
      <c r="D27" s="345"/>
      <c r="E27" s="345"/>
      <c r="F27" s="345"/>
      <c r="G27" s="122"/>
      <c r="H27" s="218"/>
    </row>
    <row r="28" spans="1:15" ht="39" customHeight="1">
      <c r="A28" s="17">
        <v>1</v>
      </c>
      <c r="B28" s="17" t="s">
        <v>403</v>
      </c>
      <c r="C28" s="17" t="s">
        <v>8</v>
      </c>
      <c r="D28" s="334">
        <v>1</v>
      </c>
      <c r="E28" s="334">
        <v>420</v>
      </c>
      <c r="F28" s="130">
        <f>D28*E28</f>
        <v>420</v>
      </c>
      <c r="G28" s="207">
        <f t="shared" si="0"/>
        <v>607.07828160000008</v>
      </c>
      <c r="H28" s="218"/>
    </row>
    <row r="29" spans="1:15" ht="14.45" customHeight="1">
      <c r="A29" s="17"/>
      <c r="B29" s="394" t="s">
        <v>614</v>
      </c>
      <c r="C29" s="332"/>
      <c r="D29" s="332"/>
      <c r="E29" s="332"/>
      <c r="F29" s="332"/>
      <c r="G29" s="122"/>
      <c r="H29" s="218"/>
    </row>
    <row r="30" spans="1:15" ht="18.600000000000001" customHeight="1">
      <c r="A30" s="17"/>
      <c r="B30" s="211" t="s">
        <v>611</v>
      </c>
      <c r="C30" s="345"/>
      <c r="D30" s="345"/>
      <c r="E30" s="345"/>
      <c r="F30" s="345"/>
      <c r="G30" s="122"/>
      <c r="H30" s="218"/>
    </row>
    <row r="31" spans="1:15">
      <c r="A31" s="17">
        <v>1</v>
      </c>
      <c r="B31" s="135" t="s">
        <v>594</v>
      </c>
      <c r="C31" s="333" t="s">
        <v>43</v>
      </c>
      <c r="D31" s="333">
        <v>5.5</v>
      </c>
      <c r="E31" s="333">
        <v>220</v>
      </c>
      <c r="F31" s="333">
        <f>E31*D31</f>
        <v>1210</v>
      </c>
      <c r="G31" s="122"/>
      <c r="H31" s="218"/>
    </row>
    <row r="32" spans="1:15" ht="17.25">
      <c r="A32" s="17">
        <v>2</v>
      </c>
      <c r="B32" s="320" t="s">
        <v>592</v>
      </c>
      <c r="C32" s="332" t="s">
        <v>174</v>
      </c>
      <c r="D32" s="332">
        <v>27</v>
      </c>
      <c r="E32" s="332">
        <v>19</v>
      </c>
      <c r="F32" s="131">
        <f>E32*D32</f>
        <v>513</v>
      </c>
      <c r="G32" s="122"/>
      <c r="H32" s="218"/>
    </row>
    <row r="33" spans="1:8" ht="21.6" customHeight="1">
      <c r="A33" s="17"/>
      <c r="B33" s="210" t="s">
        <v>158</v>
      </c>
      <c r="C33" s="332"/>
      <c r="D33" s="332"/>
      <c r="E33" s="332"/>
      <c r="F33" s="107">
        <f>SUM(F31:F32)</f>
        <v>1723</v>
      </c>
      <c r="G33" s="207">
        <f t="shared" si="0"/>
        <v>2490.46637904</v>
      </c>
      <c r="H33" s="218"/>
    </row>
    <row r="34" spans="1:8" ht="32.25" customHeight="1">
      <c r="A34" s="17"/>
      <c r="B34" s="394" t="s">
        <v>616</v>
      </c>
      <c r="C34" s="332"/>
      <c r="D34" s="332"/>
      <c r="E34" s="332"/>
      <c r="F34" s="131"/>
      <c r="G34" s="122"/>
      <c r="H34" s="218"/>
    </row>
    <row r="35" spans="1:8" ht="52.5" customHeight="1">
      <c r="A35" s="17">
        <v>1</v>
      </c>
      <c r="B35" s="344" t="s">
        <v>615</v>
      </c>
      <c r="C35" s="332" t="s">
        <v>193</v>
      </c>
      <c r="D35" s="332">
        <v>50</v>
      </c>
      <c r="E35" s="332">
        <v>2.8</v>
      </c>
      <c r="F35" s="176">
        <f>E35*D35</f>
        <v>140</v>
      </c>
      <c r="G35" s="207">
        <f t="shared" si="0"/>
        <v>202.35942720000003</v>
      </c>
    </row>
    <row r="36" spans="1:8">
      <c r="A36" s="17"/>
      <c r="B36" s="394" t="s">
        <v>617</v>
      </c>
      <c r="C36" s="332"/>
      <c r="D36" s="332"/>
      <c r="E36" s="332"/>
      <c r="F36" s="332"/>
      <c r="G36" s="122"/>
      <c r="H36" s="218"/>
    </row>
    <row r="37" spans="1:8" ht="20.25" customHeight="1">
      <c r="A37" s="17"/>
      <c r="B37" s="211" t="s">
        <v>618</v>
      </c>
      <c r="C37" s="345"/>
      <c r="D37" s="345"/>
      <c r="E37" s="345"/>
      <c r="F37" s="345"/>
      <c r="G37" s="122"/>
      <c r="H37" s="218"/>
    </row>
    <row r="38" spans="1:8" ht="27" customHeight="1">
      <c r="A38" s="17">
        <v>1</v>
      </c>
      <c r="B38" s="135" t="s">
        <v>594</v>
      </c>
      <c r="C38" s="333" t="s">
        <v>43</v>
      </c>
      <c r="D38" s="333">
        <v>1.2</v>
      </c>
      <c r="E38" s="333">
        <v>220</v>
      </c>
      <c r="F38" s="333">
        <f>E38*D38</f>
        <v>264</v>
      </c>
      <c r="G38" s="122"/>
      <c r="H38" s="218"/>
    </row>
    <row r="39" spans="1:8" ht="24" customHeight="1">
      <c r="A39" s="17">
        <v>2</v>
      </c>
      <c r="B39" s="320" t="s">
        <v>592</v>
      </c>
      <c r="C39" s="332" t="s">
        <v>174</v>
      </c>
      <c r="D39" s="332">
        <v>5</v>
      </c>
      <c r="E39" s="332">
        <v>19</v>
      </c>
      <c r="F39" s="131">
        <f>E39*D39</f>
        <v>95</v>
      </c>
      <c r="G39" s="122"/>
      <c r="H39" s="218"/>
    </row>
    <row r="40" spans="1:8" ht="19.149999999999999" customHeight="1">
      <c r="A40" s="17"/>
      <c r="B40" s="210" t="s">
        <v>158</v>
      </c>
      <c r="C40" s="332"/>
      <c r="D40" s="332"/>
      <c r="E40" s="332"/>
      <c r="F40" s="107">
        <f>SUM(F38:F39)</f>
        <v>359</v>
      </c>
      <c r="G40" s="207">
        <f t="shared" si="0"/>
        <v>518.90738832</v>
      </c>
      <c r="H40" s="218"/>
    </row>
    <row r="41" spans="1:8" ht="18.600000000000001" customHeight="1">
      <c r="A41" s="17"/>
      <c r="B41" s="394" t="s">
        <v>624</v>
      </c>
      <c r="C41" s="332"/>
      <c r="D41" s="332"/>
      <c r="E41" s="332"/>
      <c r="F41" s="332"/>
      <c r="G41" s="122"/>
      <c r="H41" s="218"/>
    </row>
    <row r="42" spans="1:8" ht="53.25" customHeight="1">
      <c r="A42" s="17"/>
      <c r="B42" s="211" t="s">
        <v>625</v>
      </c>
      <c r="C42" s="333" t="s">
        <v>157</v>
      </c>
      <c r="D42" s="333">
        <v>24</v>
      </c>
      <c r="E42" s="333">
        <v>50</v>
      </c>
      <c r="F42" s="107">
        <f>E42*D42</f>
        <v>1200</v>
      </c>
      <c r="G42" s="207">
        <f t="shared" si="0"/>
        <v>1734.5093760000002</v>
      </c>
      <c r="H42" s="218"/>
    </row>
    <row r="43" spans="1:8" ht="20.25" customHeight="1">
      <c r="A43" s="17"/>
      <c r="B43" s="394" t="s">
        <v>626</v>
      </c>
      <c r="C43" s="332"/>
      <c r="D43" s="332"/>
      <c r="E43" s="332"/>
      <c r="F43" s="332"/>
      <c r="G43" s="122"/>
      <c r="H43" s="218"/>
    </row>
    <row r="44" spans="1:8" ht="51" customHeight="1">
      <c r="A44" s="17"/>
      <c r="B44" s="211" t="s">
        <v>627</v>
      </c>
      <c r="C44" s="333" t="s">
        <v>157</v>
      </c>
      <c r="D44" s="333">
        <v>5</v>
      </c>
      <c r="E44" s="333">
        <v>70</v>
      </c>
      <c r="F44" s="107">
        <f>E44*D44</f>
        <v>350</v>
      </c>
      <c r="G44" s="207">
        <f t="shared" si="0"/>
        <v>505.89856800000001</v>
      </c>
      <c r="H44" s="218"/>
    </row>
    <row r="45" spans="1:8" ht="25.5" customHeight="1">
      <c r="A45" s="17"/>
      <c r="B45" s="136"/>
      <c r="C45" s="332"/>
      <c r="D45" s="332"/>
      <c r="E45" s="332"/>
      <c r="F45" s="131"/>
      <c r="G45" s="122"/>
      <c r="H45" s="218"/>
    </row>
    <row r="46" spans="1:8" ht="26.25" customHeight="1">
      <c r="A46" s="17"/>
      <c r="B46" s="394" t="s">
        <v>628</v>
      </c>
      <c r="C46" s="332"/>
      <c r="D46" s="332"/>
      <c r="E46" s="332"/>
      <c r="F46" s="332"/>
      <c r="G46" s="122"/>
      <c r="H46" s="218"/>
    </row>
    <row r="47" spans="1:8" ht="17.45" customHeight="1">
      <c r="A47" s="17"/>
      <c r="B47" s="211" t="s">
        <v>591</v>
      </c>
      <c r="C47" s="345"/>
      <c r="D47" s="345"/>
      <c r="E47" s="345"/>
      <c r="F47" s="345"/>
      <c r="G47" s="122"/>
      <c r="H47" s="218"/>
    </row>
    <row r="48" spans="1:8" ht="16.149999999999999" customHeight="1">
      <c r="A48" s="17">
        <v>1</v>
      </c>
      <c r="B48" s="135" t="s">
        <v>594</v>
      </c>
      <c r="C48" s="333" t="s">
        <v>43</v>
      </c>
      <c r="D48" s="333">
        <v>1.2</v>
      </c>
      <c r="E48" s="333">
        <v>220</v>
      </c>
      <c r="F48" s="333">
        <f>E48*D48</f>
        <v>264</v>
      </c>
      <c r="G48" s="122"/>
      <c r="H48" s="218"/>
    </row>
    <row r="49" spans="1:8" ht="19.149999999999999" customHeight="1">
      <c r="A49" s="17">
        <v>2</v>
      </c>
      <c r="B49" s="320" t="s">
        <v>592</v>
      </c>
      <c r="C49" s="332" t="s">
        <v>174</v>
      </c>
      <c r="D49" s="332">
        <v>5</v>
      </c>
      <c r="E49" s="332">
        <v>19</v>
      </c>
      <c r="F49" s="131">
        <f>E49*D49</f>
        <v>95</v>
      </c>
      <c r="G49" s="122"/>
      <c r="H49" s="218"/>
    </row>
    <row r="50" spans="1:8" ht="20.25" customHeight="1">
      <c r="A50" s="17"/>
      <c r="B50" s="210" t="s">
        <v>158</v>
      </c>
      <c r="C50" s="332"/>
      <c r="D50" s="332"/>
      <c r="E50" s="332"/>
      <c r="F50" s="107">
        <f>SUM(F48:F49)</f>
        <v>359</v>
      </c>
      <c r="G50" s="207">
        <f t="shared" si="0"/>
        <v>518.90738832</v>
      </c>
      <c r="H50" s="218"/>
    </row>
    <row r="51" spans="1:8" ht="18" customHeight="1">
      <c r="A51" s="17"/>
      <c r="B51" s="394" t="s">
        <v>629</v>
      </c>
      <c r="C51" s="332"/>
      <c r="D51" s="332"/>
      <c r="E51" s="332"/>
      <c r="F51" s="332"/>
      <c r="G51" s="122"/>
      <c r="H51" s="218"/>
    </row>
    <row r="52" spans="1:8" ht="18" customHeight="1">
      <c r="A52" s="17"/>
      <c r="B52" s="211" t="s">
        <v>630</v>
      </c>
      <c r="C52" s="345"/>
      <c r="D52" s="345"/>
      <c r="E52" s="345"/>
      <c r="F52" s="345"/>
      <c r="G52" s="122"/>
      <c r="H52" s="218"/>
    </row>
    <row r="53" spans="1:8" ht="34.15" customHeight="1">
      <c r="A53" s="17">
        <v>1</v>
      </c>
      <c r="B53" s="135" t="s">
        <v>631</v>
      </c>
      <c r="C53" s="333" t="s">
        <v>157</v>
      </c>
      <c r="D53" s="333">
        <v>6</v>
      </c>
      <c r="E53" s="333">
        <v>25</v>
      </c>
      <c r="F53" s="333">
        <f>E53*D53</f>
        <v>150</v>
      </c>
      <c r="G53" s="122"/>
      <c r="H53" s="218"/>
    </row>
    <row r="54" spans="1:8" ht="41.25" customHeight="1">
      <c r="A54" s="17">
        <v>2</v>
      </c>
      <c r="B54" s="321" t="s">
        <v>632</v>
      </c>
      <c r="C54" s="333" t="s">
        <v>157</v>
      </c>
      <c r="D54" s="332">
        <v>10</v>
      </c>
      <c r="E54" s="332">
        <v>50</v>
      </c>
      <c r="F54" s="131">
        <f>E54*D54</f>
        <v>500</v>
      </c>
      <c r="G54" s="122"/>
      <c r="H54" s="218"/>
    </row>
    <row r="55" spans="1:8" ht="17.45" customHeight="1">
      <c r="A55" s="17"/>
      <c r="B55" s="210" t="s">
        <v>158</v>
      </c>
      <c r="C55" s="332"/>
      <c r="D55" s="332"/>
      <c r="E55" s="332"/>
      <c r="F55" s="107">
        <f>SUM(F53:F54)</f>
        <v>650</v>
      </c>
      <c r="G55" s="207">
        <f t="shared" si="0"/>
        <v>939.52591200000006</v>
      </c>
      <c r="H55" s="218"/>
    </row>
    <row r="56" spans="1:8" ht="21" customHeight="1">
      <c r="A56" s="17"/>
      <c r="B56" s="394" t="s">
        <v>633</v>
      </c>
      <c r="C56" s="332"/>
      <c r="D56" s="332"/>
      <c r="E56" s="332"/>
      <c r="F56" s="332"/>
      <c r="G56" s="122"/>
      <c r="H56" s="218"/>
    </row>
    <row r="57" spans="1:8" ht="17.25" customHeight="1">
      <c r="A57" s="17"/>
      <c r="B57" s="211" t="s">
        <v>630</v>
      </c>
      <c r="C57" s="345"/>
      <c r="D57" s="345"/>
      <c r="E57" s="345"/>
      <c r="F57" s="345"/>
      <c r="G57" s="122"/>
      <c r="H57" s="218"/>
    </row>
    <row r="58" spans="1:8" ht="39" customHeight="1">
      <c r="A58" s="17">
        <v>1</v>
      </c>
      <c r="B58" s="321" t="s">
        <v>632</v>
      </c>
      <c r="C58" s="333" t="s">
        <v>157</v>
      </c>
      <c r="D58" s="332">
        <v>22</v>
      </c>
      <c r="E58" s="332">
        <v>50</v>
      </c>
      <c r="F58" s="107">
        <f>E58*D58</f>
        <v>1100</v>
      </c>
      <c r="G58" s="207">
        <f t="shared" si="0"/>
        <v>1589.9669280000001</v>
      </c>
      <c r="H58" s="218"/>
    </row>
    <row r="59" spans="1:8" ht="45.6" customHeight="1">
      <c r="A59" s="17"/>
      <c r="B59" s="394" t="s">
        <v>634</v>
      </c>
      <c r="C59" s="332"/>
      <c r="D59" s="332"/>
      <c r="E59" s="332"/>
      <c r="F59" s="345"/>
      <c r="G59" s="122"/>
      <c r="H59" s="218"/>
    </row>
    <row r="60" spans="1:8" ht="24" customHeight="1">
      <c r="A60" s="17">
        <v>1</v>
      </c>
      <c r="B60" s="135" t="s">
        <v>635</v>
      </c>
      <c r="C60" s="333" t="s">
        <v>43</v>
      </c>
      <c r="D60" s="333">
        <v>0.8</v>
      </c>
      <c r="E60" s="333">
        <v>220</v>
      </c>
      <c r="F60" s="336">
        <f>E60*D60</f>
        <v>176</v>
      </c>
      <c r="G60" s="207">
        <f t="shared" si="0"/>
        <v>254.39470848000002</v>
      </c>
      <c r="H60" s="218"/>
    </row>
    <row r="61" spans="1:8" ht="15" customHeight="1">
      <c r="A61" s="17"/>
      <c r="B61" s="394" t="s">
        <v>637</v>
      </c>
      <c r="C61" s="332"/>
      <c r="D61" s="332"/>
      <c r="E61" s="332"/>
      <c r="F61" s="332"/>
      <c r="G61" s="122"/>
      <c r="H61" s="218"/>
    </row>
    <row r="62" spans="1:8" ht="18.75" customHeight="1">
      <c r="A62" s="17"/>
      <c r="B62" s="211" t="s">
        <v>636</v>
      </c>
      <c r="C62" s="345"/>
      <c r="D62" s="345"/>
      <c r="E62" s="345"/>
      <c r="F62" s="345"/>
      <c r="G62" s="122"/>
      <c r="H62" s="218"/>
    </row>
    <row r="63" spans="1:8">
      <c r="A63" s="17">
        <v>1</v>
      </c>
      <c r="B63" s="135" t="s">
        <v>594</v>
      </c>
      <c r="C63" s="333" t="s">
        <v>43</v>
      </c>
      <c r="D63" s="333">
        <v>2.8</v>
      </c>
      <c r="E63" s="333">
        <v>220</v>
      </c>
      <c r="F63" s="333">
        <f>E63*D63</f>
        <v>616</v>
      </c>
      <c r="G63" s="122"/>
      <c r="H63" s="218"/>
    </row>
    <row r="64" spans="1:8" ht="16.149999999999999" customHeight="1">
      <c r="A64" s="17">
        <v>2</v>
      </c>
      <c r="B64" s="320" t="s">
        <v>592</v>
      </c>
      <c r="C64" s="332" t="s">
        <v>174</v>
      </c>
      <c r="D64" s="332">
        <v>12</v>
      </c>
      <c r="E64" s="332">
        <v>19</v>
      </c>
      <c r="F64" s="131">
        <f>E64*D64</f>
        <v>228</v>
      </c>
      <c r="G64" s="122"/>
      <c r="H64" s="218"/>
    </row>
    <row r="65" spans="1:8" ht="20.25" customHeight="1">
      <c r="A65" s="17"/>
      <c r="B65" s="210" t="s">
        <v>158</v>
      </c>
      <c r="C65" s="332"/>
      <c r="D65" s="332"/>
      <c r="E65" s="332"/>
      <c r="F65" s="107">
        <f>SUM(F63:F64)</f>
        <v>844</v>
      </c>
      <c r="G65" s="207">
        <f t="shared" si="0"/>
        <v>1219.9382611200003</v>
      </c>
      <c r="H65" s="218"/>
    </row>
    <row r="66" spans="1:8">
      <c r="A66" s="17"/>
      <c r="B66" s="394" t="s">
        <v>638</v>
      </c>
      <c r="C66" s="332"/>
      <c r="D66" s="332"/>
      <c r="E66" s="332"/>
      <c r="F66" s="131"/>
      <c r="G66" s="122"/>
      <c r="H66" s="218"/>
    </row>
    <row r="67" spans="1:8" ht="50.25" customHeight="1">
      <c r="A67" s="17"/>
      <c r="B67" s="136" t="s">
        <v>639</v>
      </c>
      <c r="C67" s="156"/>
      <c r="D67" s="156"/>
      <c r="E67" s="156"/>
      <c r="F67" s="136"/>
      <c r="G67" s="122"/>
      <c r="H67" s="218"/>
    </row>
    <row r="68" spans="1:8" ht="29.25" customHeight="1">
      <c r="A68" s="17">
        <v>1</v>
      </c>
      <c r="B68" s="135" t="s">
        <v>640</v>
      </c>
      <c r="C68" s="332" t="s">
        <v>43</v>
      </c>
      <c r="D68" s="332">
        <v>0.25</v>
      </c>
      <c r="E68" s="332">
        <v>250</v>
      </c>
      <c r="F68" s="136">
        <f>E68*D68</f>
        <v>62.5</v>
      </c>
      <c r="G68" s="122"/>
      <c r="H68" s="218"/>
    </row>
    <row r="69" spans="1:8" ht="22.5" customHeight="1">
      <c r="A69" s="17">
        <v>2</v>
      </c>
      <c r="B69" s="135" t="s">
        <v>641</v>
      </c>
      <c r="C69" s="332" t="s">
        <v>144</v>
      </c>
      <c r="D69" s="156">
        <v>5</v>
      </c>
      <c r="E69" s="156">
        <v>2.7</v>
      </c>
      <c r="F69" s="136">
        <f t="shared" ref="F69:F73" si="1">E69*D69</f>
        <v>13.5</v>
      </c>
      <c r="G69" s="122"/>
      <c r="H69" s="218"/>
    </row>
    <row r="70" spans="1:8" ht="24" customHeight="1">
      <c r="A70" s="17">
        <v>3</v>
      </c>
      <c r="B70" s="133" t="s">
        <v>642</v>
      </c>
      <c r="C70" s="332" t="s">
        <v>8</v>
      </c>
      <c r="D70" s="332">
        <v>1</v>
      </c>
      <c r="E70" s="332">
        <v>150</v>
      </c>
      <c r="F70" s="136">
        <f t="shared" si="1"/>
        <v>150</v>
      </c>
      <c r="G70" s="122"/>
      <c r="H70" s="218"/>
    </row>
    <row r="71" spans="1:8">
      <c r="A71" s="17">
        <v>4</v>
      </c>
      <c r="B71" s="133" t="s">
        <v>643</v>
      </c>
      <c r="C71" s="332" t="s">
        <v>157</v>
      </c>
      <c r="D71" s="332">
        <v>50</v>
      </c>
      <c r="E71" s="332">
        <v>1</v>
      </c>
      <c r="F71" s="136">
        <f t="shared" si="1"/>
        <v>50</v>
      </c>
      <c r="G71" s="122"/>
      <c r="H71" s="218"/>
    </row>
    <row r="72" spans="1:8" ht="19.149999999999999" customHeight="1">
      <c r="A72" s="17">
        <v>5</v>
      </c>
      <c r="B72" s="141" t="s">
        <v>644</v>
      </c>
      <c r="C72" s="156" t="s">
        <v>8</v>
      </c>
      <c r="D72" s="156">
        <v>2</v>
      </c>
      <c r="E72" s="156">
        <v>6</v>
      </c>
      <c r="F72" s="136">
        <f t="shared" si="1"/>
        <v>12</v>
      </c>
      <c r="G72" s="122"/>
      <c r="H72" s="218"/>
    </row>
    <row r="73" spans="1:8">
      <c r="A73" s="17">
        <v>6</v>
      </c>
      <c r="B73" s="135" t="s">
        <v>645</v>
      </c>
      <c r="C73" s="156" t="s">
        <v>8</v>
      </c>
      <c r="D73" s="156">
        <v>5</v>
      </c>
      <c r="E73" s="156">
        <v>10</v>
      </c>
      <c r="F73" s="136">
        <f t="shared" si="1"/>
        <v>50</v>
      </c>
      <c r="G73" s="122"/>
      <c r="H73" s="218"/>
    </row>
    <row r="74" spans="1:8">
      <c r="A74" s="17"/>
      <c r="B74" s="210" t="s">
        <v>158</v>
      </c>
      <c r="C74" s="332"/>
      <c r="D74" s="332"/>
      <c r="E74" s="332"/>
      <c r="F74" s="147">
        <f>SUM(F68:F73)</f>
        <v>338</v>
      </c>
      <c r="G74" s="207">
        <f t="shared" ref="G74:G130" si="2">F74*1.07*1.08*1.06*1.18</f>
        <v>488.55347424000013</v>
      </c>
      <c r="H74" s="218"/>
    </row>
    <row r="75" spans="1:8" ht="29.45" customHeight="1">
      <c r="A75" s="17"/>
      <c r="B75" s="394" t="s">
        <v>646</v>
      </c>
      <c r="C75" s="332"/>
      <c r="D75" s="332"/>
      <c r="E75" s="332"/>
      <c r="F75" s="332"/>
      <c r="G75" s="122"/>
      <c r="H75" s="218"/>
    </row>
    <row r="76" spans="1:8" ht="40.5" customHeight="1">
      <c r="A76" s="17"/>
      <c r="B76" s="136" t="s">
        <v>647</v>
      </c>
      <c r="C76" s="345"/>
      <c r="D76" s="345"/>
      <c r="E76" s="345"/>
      <c r="F76" s="345"/>
      <c r="G76" s="122"/>
      <c r="H76" s="218"/>
    </row>
    <row r="77" spans="1:8">
      <c r="A77" s="17">
        <v>1</v>
      </c>
      <c r="B77" s="135" t="s">
        <v>594</v>
      </c>
      <c r="C77" s="333" t="s">
        <v>43</v>
      </c>
      <c r="D77" s="333">
        <v>3.5</v>
      </c>
      <c r="E77" s="333">
        <v>220</v>
      </c>
      <c r="F77" s="333">
        <f>E77*D77</f>
        <v>770</v>
      </c>
      <c r="G77" s="122"/>
      <c r="H77" s="218"/>
    </row>
    <row r="78" spans="1:8" ht="17.25">
      <c r="A78" s="17">
        <v>2</v>
      </c>
      <c r="B78" s="320" t="s">
        <v>592</v>
      </c>
      <c r="C78" s="332" t="s">
        <v>174</v>
      </c>
      <c r="D78" s="332">
        <v>14</v>
      </c>
      <c r="E78" s="332">
        <v>19</v>
      </c>
      <c r="F78" s="131">
        <f>E78*D78</f>
        <v>266</v>
      </c>
      <c r="G78" s="122"/>
      <c r="H78" s="218"/>
    </row>
    <row r="79" spans="1:8" ht="16.899999999999999" customHeight="1">
      <c r="A79" s="17"/>
      <c r="B79" s="210" t="s">
        <v>158</v>
      </c>
      <c r="C79" s="332"/>
      <c r="D79" s="332"/>
      <c r="E79" s="332"/>
      <c r="F79" s="147">
        <f>SUM(F77:F78)</f>
        <v>1036</v>
      </c>
      <c r="G79" s="207">
        <f t="shared" si="2"/>
        <v>1497.4597612800001</v>
      </c>
      <c r="H79" s="218"/>
    </row>
    <row r="80" spans="1:8">
      <c r="A80" s="17"/>
      <c r="B80" s="394" t="s">
        <v>648</v>
      </c>
      <c r="C80" s="332"/>
      <c r="D80" s="332"/>
      <c r="E80" s="332"/>
      <c r="F80" s="131"/>
      <c r="G80" s="122"/>
      <c r="H80" s="218"/>
    </row>
    <row r="81" spans="1:8" ht="30">
      <c r="A81" s="17"/>
      <c r="B81" s="136" t="s">
        <v>639</v>
      </c>
      <c r="C81" s="156"/>
      <c r="D81" s="156"/>
      <c r="E81" s="156"/>
      <c r="F81" s="136"/>
      <c r="G81" s="122"/>
      <c r="H81" s="218"/>
    </row>
    <row r="82" spans="1:8">
      <c r="A82" s="17">
        <v>2</v>
      </c>
      <c r="B82" s="135" t="s">
        <v>641</v>
      </c>
      <c r="C82" s="332" t="s">
        <v>144</v>
      </c>
      <c r="D82" s="156">
        <v>5</v>
      </c>
      <c r="E82" s="156">
        <v>2.7</v>
      </c>
      <c r="F82" s="136">
        <f t="shared" ref="F82:F86" si="3">E82*D82</f>
        <v>13.5</v>
      </c>
      <c r="G82" s="122"/>
      <c r="H82" s="218"/>
    </row>
    <row r="83" spans="1:8">
      <c r="A83" s="17">
        <v>4</v>
      </c>
      <c r="B83" s="133" t="s">
        <v>643</v>
      </c>
      <c r="C83" s="332" t="s">
        <v>157</v>
      </c>
      <c r="D83" s="332">
        <v>50</v>
      </c>
      <c r="E83" s="332">
        <v>1</v>
      </c>
      <c r="F83" s="136">
        <f t="shared" si="3"/>
        <v>50</v>
      </c>
      <c r="G83" s="122"/>
      <c r="H83" s="218"/>
    </row>
    <row r="84" spans="1:8">
      <c r="A84" s="17">
        <v>5</v>
      </c>
      <c r="B84" s="141" t="s">
        <v>644</v>
      </c>
      <c r="C84" s="156" t="s">
        <v>8</v>
      </c>
      <c r="D84" s="156">
        <v>2</v>
      </c>
      <c r="E84" s="156">
        <v>6</v>
      </c>
      <c r="F84" s="136">
        <f t="shared" si="3"/>
        <v>12</v>
      </c>
      <c r="G84" s="122"/>
      <c r="H84" s="218"/>
    </row>
    <row r="85" spans="1:8">
      <c r="A85" s="17">
        <v>6</v>
      </c>
      <c r="B85" s="135" t="s">
        <v>645</v>
      </c>
      <c r="C85" s="156" t="s">
        <v>8</v>
      </c>
      <c r="D85" s="156">
        <v>4</v>
      </c>
      <c r="E85" s="156">
        <v>10</v>
      </c>
      <c r="F85" s="136">
        <f t="shared" si="3"/>
        <v>40</v>
      </c>
      <c r="G85" s="122"/>
      <c r="H85" s="218"/>
    </row>
    <row r="86" spans="1:8" ht="30">
      <c r="A86" s="17">
        <v>7</v>
      </c>
      <c r="B86" s="110" t="s">
        <v>595</v>
      </c>
      <c r="C86" s="332" t="s">
        <v>157</v>
      </c>
      <c r="D86" s="334">
        <v>900</v>
      </c>
      <c r="E86" s="17">
        <v>1</v>
      </c>
      <c r="F86" s="136">
        <f t="shared" si="3"/>
        <v>900</v>
      </c>
      <c r="G86" s="122"/>
      <c r="H86" s="218"/>
    </row>
    <row r="87" spans="1:8">
      <c r="A87" s="17"/>
      <c r="B87" s="136"/>
      <c r="C87" s="332"/>
      <c r="D87" s="332"/>
      <c r="E87" s="332"/>
      <c r="F87" s="146">
        <f>SUM(F82:F86)</f>
        <v>1015.5</v>
      </c>
      <c r="G87" s="207">
        <f t="shared" si="2"/>
        <v>1467.8285594400004</v>
      </c>
      <c r="H87" s="218"/>
    </row>
    <row r="88" spans="1:8" ht="21.75" customHeight="1">
      <c r="A88" s="17"/>
      <c r="B88" s="394" t="s">
        <v>750</v>
      </c>
      <c r="C88" s="332"/>
      <c r="D88" s="332"/>
      <c r="E88" s="332"/>
      <c r="F88" s="131"/>
      <c r="G88" s="122"/>
      <c r="H88" s="218"/>
    </row>
    <row r="89" spans="1:8" ht="51.75" customHeight="1">
      <c r="A89" s="17"/>
      <c r="B89" s="135" t="s">
        <v>649</v>
      </c>
      <c r="C89" s="332"/>
      <c r="D89" s="332"/>
      <c r="E89" s="332"/>
      <c r="F89" s="131"/>
      <c r="G89" s="122"/>
      <c r="H89" s="218"/>
    </row>
    <row r="90" spans="1:8">
      <c r="A90" s="17">
        <v>1</v>
      </c>
      <c r="B90" s="133" t="s">
        <v>650</v>
      </c>
      <c r="C90" s="332" t="s">
        <v>144</v>
      </c>
      <c r="D90" s="332">
        <v>100</v>
      </c>
      <c r="E90" s="332">
        <v>0.6</v>
      </c>
      <c r="F90" s="131">
        <f>E90*D90</f>
        <v>60</v>
      </c>
      <c r="G90" s="122"/>
      <c r="H90" s="218"/>
    </row>
    <row r="91" spans="1:8">
      <c r="A91" s="17">
        <v>2</v>
      </c>
      <c r="B91" s="134" t="s">
        <v>651</v>
      </c>
      <c r="C91" s="332" t="s">
        <v>144</v>
      </c>
      <c r="D91" s="332">
        <v>40</v>
      </c>
      <c r="E91" s="332">
        <v>3.2</v>
      </c>
      <c r="F91" s="131">
        <f>E91*D91</f>
        <v>128</v>
      </c>
      <c r="G91" s="122"/>
      <c r="H91" s="218"/>
    </row>
    <row r="92" spans="1:8">
      <c r="A92" s="17">
        <v>3</v>
      </c>
      <c r="B92" s="135" t="s">
        <v>594</v>
      </c>
      <c r="C92" s="339" t="s">
        <v>43</v>
      </c>
      <c r="D92" s="339">
        <v>3</v>
      </c>
      <c r="E92" s="339">
        <v>220</v>
      </c>
      <c r="F92" s="339">
        <f>E92*D92</f>
        <v>660</v>
      </c>
      <c r="G92" s="122"/>
      <c r="H92" s="218"/>
    </row>
    <row r="93" spans="1:8" ht="17.25">
      <c r="A93" s="17">
        <v>4</v>
      </c>
      <c r="B93" s="320" t="s">
        <v>592</v>
      </c>
      <c r="C93" s="332" t="s">
        <v>174</v>
      </c>
      <c r="D93" s="332">
        <v>10</v>
      </c>
      <c r="E93" s="332">
        <v>19</v>
      </c>
      <c r="F93" s="131">
        <f>E93*D93</f>
        <v>190</v>
      </c>
      <c r="G93" s="122"/>
      <c r="H93" s="218"/>
    </row>
    <row r="94" spans="1:8">
      <c r="A94" s="17"/>
      <c r="B94" s="210" t="s">
        <v>158</v>
      </c>
      <c r="C94" s="332"/>
      <c r="D94" s="332"/>
      <c r="E94" s="332"/>
      <c r="F94" s="147">
        <f>SUM(F90:F93)</f>
        <v>1038</v>
      </c>
      <c r="G94" s="207">
        <f t="shared" si="2"/>
        <v>1500.3506102400004</v>
      </c>
      <c r="H94" s="218"/>
    </row>
    <row r="95" spans="1:8" ht="19.149999999999999" customHeight="1">
      <c r="A95" s="17"/>
      <c r="B95" s="394" t="s">
        <v>653</v>
      </c>
      <c r="C95" s="332"/>
      <c r="D95" s="332"/>
      <c r="E95" s="332"/>
      <c r="F95" s="131"/>
      <c r="G95" s="122"/>
      <c r="H95" s="218"/>
    </row>
    <row r="96" spans="1:8" ht="92.25">
      <c r="A96" s="17">
        <v>1</v>
      </c>
      <c r="B96" s="344" t="s">
        <v>652</v>
      </c>
      <c r="C96" s="332" t="s">
        <v>193</v>
      </c>
      <c r="D96" s="332">
        <v>840</v>
      </c>
      <c r="E96" s="332">
        <v>2.8</v>
      </c>
      <c r="F96" s="176">
        <f>E96*D96</f>
        <v>2352</v>
      </c>
      <c r="G96" s="207">
        <f t="shared" si="2"/>
        <v>3399.6383769600006</v>
      </c>
      <c r="H96" s="218"/>
    </row>
    <row r="97" spans="1:12">
      <c r="A97" s="17"/>
      <c r="B97" s="394" t="s">
        <v>655</v>
      </c>
      <c r="C97" s="332"/>
      <c r="D97" s="332"/>
      <c r="E97" s="332"/>
      <c r="F97" s="131"/>
      <c r="G97" s="122"/>
      <c r="H97" s="218"/>
    </row>
    <row r="98" spans="1:12" ht="17.25">
      <c r="A98" s="17">
        <v>1</v>
      </c>
      <c r="B98" s="344" t="s">
        <v>654</v>
      </c>
      <c r="C98" s="332" t="s">
        <v>193</v>
      </c>
      <c r="D98" s="332">
        <v>30</v>
      </c>
      <c r="E98" s="332">
        <v>12</v>
      </c>
      <c r="F98" s="176">
        <f>E98*D98</f>
        <v>360</v>
      </c>
      <c r="G98" s="207">
        <f t="shared" si="2"/>
        <v>520.35281280000004</v>
      </c>
      <c r="H98" s="218"/>
    </row>
    <row r="99" spans="1:12">
      <c r="A99" s="17"/>
      <c r="B99" s="394" t="s">
        <v>657</v>
      </c>
      <c r="C99" s="332"/>
      <c r="D99" s="332"/>
      <c r="E99" s="332"/>
      <c r="F99" s="131"/>
      <c r="G99" s="122"/>
      <c r="H99" s="218"/>
    </row>
    <row r="100" spans="1:12" ht="45">
      <c r="A100" s="17"/>
      <c r="B100" s="136" t="s">
        <v>656</v>
      </c>
      <c r="C100" s="332"/>
      <c r="D100" s="332"/>
      <c r="E100" s="332"/>
      <c r="F100" s="131"/>
      <c r="G100" s="122"/>
      <c r="H100" s="218"/>
    </row>
    <row r="101" spans="1:12" ht="18" customHeight="1">
      <c r="A101" s="17">
        <v>1</v>
      </c>
      <c r="B101" s="135" t="s">
        <v>594</v>
      </c>
      <c r="C101" s="339" t="s">
        <v>43</v>
      </c>
      <c r="D101" s="339">
        <v>1.7</v>
      </c>
      <c r="E101" s="339">
        <v>220</v>
      </c>
      <c r="F101" s="339">
        <f>E101*D101</f>
        <v>374</v>
      </c>
      <c r="G101" s="122"/>
      <c r="H101" s="218"/>
    </row>
    <row r="102" spans="1:12" ht="20.25" customHeight="1">
      <c r="A102" s="17">
        <v>2</v>
      </c>
      <c r="B102" s="320" t="s">
        <v>592</v>
      </c>
      <c r="C102" s="332" t="s">
        <v>174</v>
      </c>
      <c r="D102" s="332">
        <v>7</v>
      </c>
      <c r="E102" s="332">
        <v>19</v>
      </c>
      <c r="F102" s="131">
        <f>E102*D102</f>
        <v>133</v>
      </c>
      <c r="G102" s="122"/>
      <c r="H102" s="218"/>
    </row>
    <row r="103" spans="1:12" ht="21.75" customHeight="1">
      <c r="A103" s="17"/>
      <c r="B103" s="210" t="s">
        <v>158</v>
      </c>
      <c r="C103" s="332"/>
      <c r="D103" s="332"/>
      <c r="E103" s="332"/>
      <c r="F103" s="147">
        <f>SUM(F101:F102)</f>
        <v>507</v>
      </c>
      <c r="G103" s="207">
        <f t="shared" si="2"/>
        <v>732.83021136000013</v>
      </c>
      <c r="H103" s="218"/>
    </row>
    <row r="104" spans="1:12" ht="20.45" customHeight="1">
      <c r="A104" s="9"/>
      <c r="B104" s="394" t="s">
        <v>751</v>
      </c>
      <c r="C104" s="332"/>
      <c r="D104" s="332"/>
      <c r="E104" s="332"/>
      <c r="F104" s="136"/>
      <c r="G104" s="122"/>
      <c r="H104" s="218"/>
    </row>
    <row r="105" spans="1:12" ht="34.5" customHeight="1">
      <c r="A105" s="6"/>
      <c r="B105" s="136" t="s">
        <v>658</v>
      </c>
      <c r="C105" s="332"/>
      <c r="D105" s="332"/>
      <c r="E105" s="332"/>
      <c r="F105" s="131"/>
      <c r="G105" s="122"/>
      <c r="H105" s="218"/>
    </row>
    <row r="106" spans="1:12" ht="36" customHeight="1">
      <c r="A106" s="17"/>
      <c r="B106" s="36" t="s">
        <v>659</v>
      </c>
      <c r="C106" s="339" t="s">
        <v>157</v>
      </c>
      <c r="D106" s="339">
        <v>2</v>
      </c>
      <c r="E106" s="339">
        <v>204</v>
      </c>
      <c r="F106" s="398">
        <f t="shared" ref="F106" si="4">E106*D106</f>
        <v>408</v>
      </c>
      <c r="G106" s="207">
        <f t="shared" si="2"/>
        <v>589.73318784000003</v>
      </c>
      <c r="H106" s="340"/>
      <c r="I106" s="23"/>
      <c r="J106" s="23"/>
      <c r="K106" s="23"/>
      <c r="L106" s="341"/>
    </row>
    <row r="107" spans="1:12">
      <c r="A107" s="17"/>
      <c r="B107" s="394" t="s">
        <v>752</v>
      </c>
      <c r="C107" s="332"/>
      <c r="D107" s="332"/>
      <c r="E107" s="332"/>
      <c r="F107" s="131"/>
      <c r="G107" s="122"/>
      <c r="H107" s="218"/>
    </row>
    <row r="108" spans="1:12">
      <c r="A108" s="17"/>
      <c r="B108" s="136" t="s">
        <v>660</v>
      </c>
      <c r="C108" s="332"/>
      <c r="D108" s="332"/>
      <c r="E108" s="332"/>
      <c r="F108" s="131"/>
      <c r="G108" s="122"/>
      <c r="H108" s="218"/>
    </row>
    <row r="109" spans="1:12" ht="33.75" customHeight="1">
      <c r="A109" s="17">
        <v>1</v>
      </c>
      <c r="B109" s="135" t="s">
        <v>594</v>
      </c>
      <c r="C109" s="339" t="s">
        <v>43</v>
      </c>
      <c r="D109" s="339">
        <v>1.8</v>
      </c>
      <c r="E109" s="339">
        <v>220</v>
      </c>
      <c r="F109" s="339">
        <f>E109*D109</f>
        <v>396</v>
      </c>
      <c r="G109" s="122"/>
      <c r="H109" s="218"/>
    </row>
    <row r="110" spans="1:12" ht="17.25">
      <c r="A110" s="17">
        <v>2</v>
      </c>
      <c r="B110" s="320" t="s">
        <v>592</v>
      </c>
      <c r="C110" s="332" t="s">
        <v>174</v>
      </c>
      <c r="D110" s="332">
        <v>8</v>
      </c>
      <c r="E110" s="332">
        <v>19</v>
      </c>
      <c r="F110" s="131">
        <f>E110*D110</f>
        <v>152</v>
      </c>
      <c r="G110" s="122"/>
      <c r="H110" s="218"/>
    </row>
    <row r="111" spans="1:12" ht="21" customHeight="1">
      <c r="A111" s="17"/>
      <c r="B111" s="210" t="s">
        <v>158</v>
      </c>
      <c r="C111" s="332"/>
      <c r="D111" s="332"/>
      <c r="E111" s="332"/>
      <c r="F111" s="147">
        <f>SUM(F109:F110)</f>
        <v>548</v>
      </c>
      <c r="G111" s="207">
        <f t="shared" si="2"/>
        <v>792.09261504000006</v>
      </c>
      <c r="H111" s="218"/>
    </row>
    <row r="112" spans="1:12" ht="21" customHeight="1">
      <c r="A112" s="17"/>
      <c r="B112" s="394" t="s">
        <v>742</v>
      </c>
      <c r="C112" s="332"/>
      <c r="D112" s="332"/>
      <c r="E112" s="332"/>
      <c r="F112" s="131"/>
      <c r="G112" s="122"/>
      <c r="H112" s="218"/>
    </row>
    <row r="113" spans="1:16" ht="21" customHeight="1">
      <c r="A113" s="17"/>
      <c r="B113" s="211" t="s">
        <v>630</v>
      </c>
      <c r="C113" s="345"/>
      <c r="D113" s="345"/>
      <c r="E113" s="345"/>
      <c r="F113" s="345"/>
      <c r="G113" s="122"/>
      <c r="H113" s="218"/>
    </row>
    <row r="114" spans="1:16" ht="31.5" customHeight="1">
      <c r="A114" s="17">
        <v>1</v>
      </c>
      <c r="B114" s="321" t="s">
        <v>761</v>
      </c>
      <c r="C114" s="407" t="s">
        <v>157</v>
      </c>
      <c r="D114" s="332">
        <v>18</v>
      </c>
      <c r="E114" s="332">
        <v>80</v>
      </c>
      <c r="F114" s="107">
        <f>E114*D114</f>
        <v>1440</v>
      </c>
      <c r="G114" s="207">
        <f t="shared" si="2"/>
        <v>2081.4112512000002</v>
      </c>
      <c r="H114" s="218"/>
    </row>
    <row r="115" spans="1:16" ht="17.45" customHeight="1">
      <c r="A115" s="7"/>
      <c r="B115" s="394" t="s">
        <v>753</v>
      </c>
      <c r="C115" s="332"/>
      <c r="D115" s="332"/>
      <c r="E115" s="332"/>
      <c r="F115" s="131"/>
      <c r="G115" s="122"/>
      <c r="H115" s="218"/>
    </row>
    <row r="116" spans="1:16" ht="23.25" customHeight="1">
      <c r="A116" s="7"/>
      <c r="B116" s="135" t="s">
        <v>661</v>
      </c>
      <c r="C116" s="332"/>
      <c r="D116" s="332"/>
      <c r="E116" s="332"/>
      <c r="F116" s="131"/>
      <c r="G116" s="122"/>
      <c r="H116" s="218"/>
      <c r="K116" s="343"/>
      <c r="L116" s="343"/>
      <c r="M116" s="343"/>
      <c r="N116" s="343"/>
      <c r="O116" s="343"/>
      <c r="P116" s="342"/>
    </row>
    <row r="117" spans="1:16">
      <c r="A117" s="17"/>
      <c r="B117" s="29" t="s">
        <v>291</v>
      </c>
      <c r="C117" s="339" t="s">
        <v>157</v>
      </c>
      <c r="D117" s="339">
        <v>50</v>
      </c>
      <c r="E117" s="339">
        <v>0.95</v>
      </c>
      <c r="F117" s="201">
        <f>E117*D117</f>
        <v>47.5</v>
      </c>
      <c r="G117" s="122"/>
    </row>
    <row r="118" spans="1:16">
      <c r="A118" s="17"/>
      <c r="B118" s="135" t="s">
        <v>594</v>
      </c>
      <c r="C118" s="339" t="s">
        <v>43</v>
      </c>
      <c r="D118" s="339">
        <v>2.4</v>
      </c>
      <c r="E118" s="339">
        <v>220</v>
      </c>
      <c r="F118" s="339">
        <f>E118*D118</f>
        <v>528</v>
      </c>
      <c r="G118" s="122"/>
      <c r="H118" s="218"/>
    </row>
    <row r="119" spans="1:16" ht="21.6" customHeight="1">
      <c r="A119" s="17"/>
      <c r="B119" s="320" t="s">
        <v>592</v>
      </c>
      <c r="C119" s="332" t="s">
        <v>174</v>
      </c>
      <c r="D119" s="332">
        <v>10</v>
      </c>
      <c r="E119" s="332">
        <v>19</v>
      </c>
      <c r="F119" s="131">
        <f>E119*D119</f>
        <v>190</v>
      </c>
      <c r="G119" s="122"/>
      <c r="H119" s="218"/>
    </row>
    <row r="120" spans="1:16">
      <c r="A120" s="17"/>
      <c r="B120" s="210" t="s">
        <v>158</v>
      </c>
      <c r="C120" s="332"/>
      <c r="D120" s="332"/>
      <c r="E120" s="332"/>
      <c r="F120" s="146">
        <f>SUM(F117:F119)</f>
        <v>765.5</v>
      </c>
      <c r="G120" s="207">
        <f t="shared" si="2"/>
        <v>1106.4724394400002</v>
      </c>
      <c r="H120" s="218"/>
    </row>
    <row r="121" spans="1:16" ht="21" customHeight="1">
      <c r="A121" s="17"/>
      <c r="B121" s="394" t="s">
        <v>743</v>
      </c>
      <c r="C121" s="332"/>
      <c r="D121" s="332"/>
      <c r="E121" s="332"/>
      <c r="F121" s="136"/>
      <c r="G121" s="122"/>
      <c r="H121" s="218"/>
    </row>
    <row r="122" spans="1:16" ht="30">
      <c r="A122" s="17"/>
      <c r="B122" s="136" t="s">
        <v>662</v>
      </c>
      <c r="C122" s="332"/>
      <c r="D122" s="332"/>
      <c r="E122" s="332"/>
      <c r="F122" s="131"/>
      <c r="G122" s="122"/>
      <c r="H122" s="218"/>
    </row>
    <row r="123" spans="1:16">
      <c r="A123" s="17">
        <v>1</v>
      </c>
      <c r="B123" s="135" t="s">
        <v>594</v>
      </c>
      <c r="C123" s="339" t="s">
        <v>43</v>
      </c>
      <c r="D123" s="339">
        <v>8</v>
      </c>
      <c r="E123" s="339">
        <v>220</v>
      </c>
      <c r="F123" s="339">
        <f>E123*D123</f>
        <v>1760</v>
      </c>
      <c r="G123" s="122"/>
      <c r="H123" s="218"/>
    </row>
    <row r="124" spans="1:16" ht="17.25">
      <c r="A124" s="17">
        <v>2</v>
      </c>
      <c r="B124" s="320" t="s">
        <v>592</v>
      </c>
      <c r="C124" s="332" t="s">
        <v>174</v>
      </c>
      <c r="D124" s="332">
        <v>35</v>
      </c>
      <c r="E124" s="332">
        <v>19</v>
      </c>
      <c r="F124" s="131">
        <f>E124*D124</f>
        <v>665</v>
      </c>
      <c r="G124" s="122"/>
      <c r="H124" s="218"/>
    </row>
    <row r="125" spans="1:16">
      <c r="A125" s="17"/>
      <c r="B125" s="210" t="s">
        <v>158</v>
      </c>
      <c r="C125" s="332"/>
      <c r="D125" s="332"/>
      <c r="E125" s="332"/>
      <c r="F125" s="147">
        <f>SUM(F123:F124)</f>
        <v>2425</v>
      </c>
      <c r="G125" s="207">
        <f t="shared" si="2"/>
        <v>3505.1543640000009</v>
      </c>
      <c r="H125" s="218"/>
    </row>
    <row r="126" spans="1:16">
      <c r="A126" s="17"/>
      <c r="B126" s="394" t="s">
        <v>754</v>
      </c>
      <c r="C126" s="332"/>
      <c r="D126" s="332"/>
      <c r="E126" s="332"/>
      <c r="F126" s="136"/>
      <c r="G126" s="122"/>
      <c r="H126" s="218"/>
    </row>
    <row r="127" spans="1:16" ht="30">
      <c r="A127" s="17"/>
      <c r="B127" s="136" t="s">
        <v>663</v>
      </c>
      <c r="C127" s="332"/>
      <c r="D127" s="332"/>
      <c r="E127" s="332"/>
      <c r="F127" s="131"/>
      <c r="G127" s="122"/>
      <c r="H127" s="218"/>
    </row>
    <row r="128" spans="1:16" ht="23.45" customHeight="1">
      <c r="A128" s="17">
        <v>1</v>
      </c>
      <c r="B128" s="135" t="s">
        <v>594</v>
      </c>
      <c r="C128" s="339" t="s">
        <v>43</v>
      </c>
      <c r="D128" s="339">
        <v>1.4</v>
      </c>
      <c r="E128" s="339">
        <v>220</v>
      </c>
      <c r="F128" s="339">
        <f>E128*D128</f>
        <v>308</v>
      </c>
      <c r="G128" s="122"/>
      <c r="H128" s="218"/>
    </row>
    <row r="129" spans="1:8" ht="17.25">
      <c r="A129" s="17">
        <v>2</v>
      </c>
      <c r="B129" s="320" t="s">
        <v>592</v>
      </c>
      <c r="C129" s="332" t="s">
        <v>174</v>
      </c>
      <c r="D129" s="332">
        <v>13</v>
      </c>
      <c r="E129" s="332">
        <v>19</v>
      </c>
      <c r="F129" s="131">
        <f>E129*D129</f>
        <v>247</v>
      </c>
      <c r="G129" s="122"/>
      <c r="H129" s="218"/>
    </row>
    <row r="130" spans="1:8" ht="24" customHeight="1">
      <c r="A130" s="17"/>
      <c r="B130" s="210" t="s">
        <v>158</v>
      </c>
      <c r="C130" s="332"/>
      <c r="D130" s="332"/>
      <c r="E130" s="332"/>
      <c r="F130" s="147">
        <f>SUM(F128:F129)</f>
        <v>555</v>
      </c>
      <c r="G130" s="207">
        <f t="shared" si="2"/>
        <v>802.21058640000012</v>
      </c>
      <c r="H130" s="218"/>
    </row>
    <row r="131" spans="1:8" ht="33.75" customHeight="1">
      <c r="A131" s="17"/>
      <c r="B131" s="402" t="s">
        <v>744</v>
      </c>
      <c r="C131" s="332"/>
      <c r="D131" s="332"/>
      <c r="E131" s="332"/>
      <c r="F131" s="131"/>
      <c r="G131" s="122"/>
      <c r="H131" s="218"/>
    </row>
    <row r="132" spans="1:8" ht="33" customHeight="1">
      <c r="A132" s="17"/>
      <c r="B132" s="401" t="s">
        <v>664</v>
      </c>
      <c r="C132" s="332"/>
      <c r="D132" s="332"/>
      <c r="E132" s="332"/>
      <c r="F132" s="131"/>
      <c r="G132" s="122"/>
      <c r="H132" s="218"/>
    </row>
    <row r="133" spans="1:8" ht="23.25" customHeight="1">
      <c r="A133" s="17">
        <v>1</v>
      </c>
      <c r="B133" s="133" t="s">
        <v>207</v>
      </c>
      <c r="C133" s="332" t="s">
        <v>43</v>
      </c>
      <c r="D133" s="332">
        <v>12.5</v>
      </c>
      <c r="E133" s="332">
        <v>220</v>
      </c>
      <c r="F133" s="147">
        <f>E133*D133</f>
        <v>2750</v>
      </c>
      <c r="G133" s="207">
        <f t="shared" ref="G133:G181" si="5">F133*1.07*1.08*1.06*1.18</f>
        <v>3974.91732</v>
      </c>
      <c r="H133" s="218"/>
    </row>
    <row r="134" spans="1:8" ht="38.25" customHeight="1">
      <c r="A134" s="17"/>
      <c r="B134" s="402" t="s">
        <v>755</v>
      </c>
      <c r="C134" s="332"/>
      <c r="D134" s="332"/>
      <c r="E134" s="332"/>
      <c r="F134" s="131"/>
      <c r="G134" s="122"/>
      <c r="H134" s="218"/>
    </row>
    <row r="135" spans="1:8" ht="51.75" customHeight="1">
      <c r="A135" s="17"/>
      <c r="B135" s="136" t="s">
        <v>666</v>
      </c>
      <c r="C135" s="332"/>
      <c r="D135" s="332"/>
      <c r="E135" s="332"/>
      <c r="F135" s="131"/>
      <c r="G135" s="122"/>
      <c r="H135" s="218"/>
    </row>
    <row r="136" spans="1:8" ht="16.899999999999999" customHeight="1">
      <c r="A136" s="17">
        <v>1</v>
      </c>
      <c r="B136" s="133" t="s">
        <v>207</v>
      </c>
      <c r="C136" s="332" t="s">
        <v>43</v>
      </c>
      <c r="D136" s="332">
        <v>3.6</v>
      </c>
      <c r="E136" s="332">
        <v>220</v>
      </c>
      <c r="F136" s="147">
        <f>E136*D136</f>
        <v>792</v>
      </c>
      <c r="G136" s="207">
        <f t="shared" si="5"/>
        <v>1144.7761881600002</v>
      </c>
      <c r="H136" s="218"/>
    </row>
    <row r="137" spans="1:8" ht="54.75" customHeight="1">
      <c r="A137" s="17"/>
      <c r="B137" s="402" t="s">
        <v>756</v>
      </c>
      <c r="C137" s="345"/>
      <c r="D137" s="345"/>
      <c r="E137" s="345"/>
      <c r="F137" s="345"/>
      <c r="G137" s="122"/>
      <c r="H137" s="218"/>
    </row>
    <row r="138" spans="1:8" ht="36.75" customHeight="1">
      <c r="A138" s="17"/>
      <c r="B138" s="403" t="s">
        <v>665</v>
      </c>
      <c r="C138" s="332" t="s">
        <v>157</v>
      </c>
      <c r="D138" s="332">
        <v>3</v>
      </c>
      <c r="E138" s="332">
        <v>70</v>
      </c>
      <c r="F138" s="147">
        <f>E138*D138</f>
        <v>210</v>
      </c>
      <c r="G138" s="207">
        <f t="shared" si="5"/>
        <v>303.53914080000004</v>
      </c>
      <c r="H138" s="218"/>
    </row>
    <row r="139" spans="1:8" ht="31.9" customHeight="1">
      <c r="A139" s="17"/>
      <c r="B139" s="394" t="s">
        <v>757</v>
      </c>
      <c r="C139" s="332"/>
      <c r="D139" s="332"/>
      <c r="E139" s="332"/>
      <c r="F139" s="404"/>
      <c r="G139" s="122"/>
      <c r="H139" s="218"/>
    </row>
    <row r="140" spans="1:8" ht="51.75" customHeight="1">
      <c r="A140" s="17"/>
      <c r="B140" s="344" t="s">
        <v>667</v>
      </c>
      <c r="C140" s="332" t="s">
        <v>193</v>
      </c>
      <c r="D140" s="332">
        <v>280</v>
      </c>
      <c r="E140" s="332">
        <v>2.8</v>
      </c>
      <c r="F140" s="122">
        <f>E140*D140</f>
        <v>784</v>
      </c>
      <c r="G140" s="122"/>
      <c r="H140" s="218"/>
    </row>
    <row r="141" spans="1:8" ht="23.25" customHeight="1">
      <c r="A141" s="9"/>
      <c r="B141" s="133" t="s">
        <v>254</v>
      </c>
      <c r="C141" s="332" t="s">
        <v>157</v>
      </c>
      <c r="D141" s="332">
        <v>520</v>
      </c>
      <c r="E141" s="332">
        <v>0.2</v>
      </c>
      <c r="F141" s="405">
        <f>E141*D141</f>
        <v>104</v>
      </c>
      <c r="G141" s="122"/>
      <c r="H141" s="218"/>
    </row>
    <row r="142" spans="1:8" ht="19.149999999999999" customHeight="1">
      <c r="A142" s="9"/>
      <c r="B142" s="210" t="s">
        <v>158</v>
      </c>
      <c r="C142" s="332"/>
      <c r="D142" s="332"/>
      <c r="E142" s="332"/>
      <c r="F142" s="146">
        <f>SUM(F140:F141)</f>
        <v>888</v>
      </c>
      <c r="G142" s="207">
        <f t="shared" si="5"/>
        <v>1283.5369382400002</v>
      </c>
      <c r="H142" s="218"/>
    </row>
    <row r="143" spans="1:8">
      <c r="A143" s="17"/>
      <c r="B143" s="394" t="s">
        <v>745</v>
      </c>
      <c r="C143" s="332"/>
      <c r="D143" s="332"/>
      <c r="E143" s="332"/>
      <c r="F143" s="346"/>
      <c r="G143" s="122"/>
      <c r="H143" s="218"/>
    </row>
    <row r="144" spans="1:8">
      <c r="A144" s="17">
        <v>1</v>
      </c>
      <c r="B144" s="135" t="s">
        <v>668</v>
      </c>
      <c r="C144" s="332" t="s">
        <v>157</v>
      </c>
      <c r="D144" s="332">
        <v>30</v>
      </c>
      <c r="E144" s="332">
        <v>17.8</v>
      </c>
      <c r="F144" s="136">
        <f>E144*D144</f>
        <v>534</v>
      </c>
      <c r="G144" s="122"/>
      <c r="H144" s="218"/>
    </row>
    <row r="145" spans="1:8" ht="42" customHeight="1">
      <c r="A145" s="17">
        <v>2</v>
      </c>
      <c r="B145" s="135" t="s">
        <v>669</v>
      </c>
      <c r="C145" s="332" t="s">
        <v>157</v>
      </c>
      <c r="D145" s="332">
        <v>148</v>
      </c>
      <c r="E145" s="332">
        <v>7.4</v>
      </c>
      <c r="F145" s="212">
        <f>E145*D145</f>
        <v>1095.2</v>
      </c>
      <c r="G145" s="122"/>
      <c r="H145" s="218"/>
    </row>
    <row r="146" spans="1:8" ht="47.25">
      <c r="A146" s="17">
        <v>3</v>
      </c>
      <c r="B146" s="344" t="s">
        <v>679</v>
      </c>
      <c r="C146" s="332" t="s">
        <v>193</v>
      </c>
      <c r="D146" s="132">
        <v>180</v>
      </c>
      <c r="E146" s="148">
        <v>7.4</v>
      </c>
      <c r="F146" s="212">
        <f>E146*D146</f>
        <v>1332</v>
      </c>
      <c r="G146" s="122"/>
      <c r="H146" s="218"/>
    </row>
    <row r="147" spans="1:8">
      <c r="A147" s="17"/>
      <c r="B147" s="133"/>
      <c r="C147" s="132"/>
      <c r="D147" s="132"/>
      <c r="E147" s="132"/>
      <c r="F147" s="146">
        <f>SUM(F144:F146)</f>
        <v>2961.2</v>
      </c>
      <c r="G147" s="207">
        <f t="shared" si="5"/>
        <v>4280.1909701759996</v>
      </c>
      <c r="H147" s="218"/>
    </row>
    <row r="148" spans="1:8">
      <c r="A148" s="17"/>
      <c r="B148" s="394" t="s">
        <v>746</v>
      </c>
      <c r="C148" s="132"/>
      <c r="D148" s="132"/>
      <c r="E148" s="132"/>
      <c r="F148" s="131"/>
      <c r="G148" s="122"/>
      <c r="H148" s="218"/>
    </row>
    <row r="149" spans="1:8" ht="34.9" customHeight="1">
      <c r="A149" s="9"/>
      <c r="B149" s="401" t="s">
        <v>670</v>
      </c>
      <c r="C149" s="9"/>
      <c r="D149" s="9"/>
      <c r="E149" s="9"/>
      <c r="F149" s="127"/>
      <c r="G149" s="122"/>
      <c r="H149" s="218"/>
    </row>
    <row r="150" spans="1:8" ht="17.25">
      <c r="A150" s="17">
        <v>1</v>
      </c>
      <c r="B150" s="133" t="s">
        <v>671</v>
      </c>
      <c r="C150" s="332" t="s">
        <v>193</v>
      </c>
      <c r="D150" s="132">
        <v>55</v>
      </c>
      <c r="E150" s="148">
        <v>18</v>
      </c>
      <c r="F150" s="131">
        <f>E150*D150</f>
        <v>990</v>
      </c>
      <c r="G150" s="122"/>
      <c r="H150" s="218"/>
    </row>
    <row r="151" spans="1:8" ht="16.149999999999999" customHeight="1">
      <c r="A151" s="17">
        <v>2</v>
      </c>
      <c r="B151" s="133" t="s">
        <v>672</v>
      </c>
      <c r="C151" s="332" t="s">
        <v>193</v>
      </c>
      <c r="D151" s="132">
        <v>25</v>
      </c>
      <c r="E151" s="132">
        <v>15</v>
      </c>
      <c r="F151" s="131">
        <f t="shared" ref="F151:F152" si="6">E151*D151</f>
        <v>375</v>
      </c>
      <c r="G151" s="122"/>
      <c r="H151" s="218"/>
    </row>
    <row r="152" spans="1:8" ht="24" customHeight="1">
      <c r="A152" s="17">
        <v>5</v>
      </c>
      <c r="B152" s="134" t="s">
        <v>673</v>
      </c>
      <c r="C152" s="332" t="s">
        <v>144</v>
      </c>
      <c r="D152" s="132">
        <v>20</v>
      </c>
      <c r="E152" s="132">
        <v>0.8</v>
      </c>
      <c r="F152" s="131">
        <f t="shared" si="6"/>
        <v>16</v>
      </c>
      <c r="G152" s="122"/>
      <c r="H152" s="218"/>
    </row>
    <row r="153" spans="1:8" ht="19.149999999999999" customHeight="1">
      <c r="A153" s="17"/>
      <c r="B153" s="133"/>
      <c r="C153" s="132"/>
      <c r="D153" s="132"/>
      <c r="E153" s="132"/>
      <c r="F153" s="209">
        <f>SUM(F150:F152)</f>
        <v>1381</v>
      </c>
      <c r="G153" s="207">
        <f t="shared" si="5"/>
        <v>1996.1312068800003</v>
      </c>
      <c r="H153" s="218"/>
    </row>
    <row r="154" spans="1:8" ht="22.9" customHeight="1">
      <c r="A154" s="17"/>
      <c r="B154" s="394" t="s">
        <v>758</v>
      </c>
      <c r="C154" s="9"/>
      <c r="D154" s="9"/>
      <c r="E154" s="9"/>
      <c r="F154" s="127"/>
      <c r="G154" s="122"/>
      <c r="H154" s="218"/>
    </row>
    <row r="155" spans="1:8" ht="34.9" customHeight="1">
      <c r="A155" s="17"/>
      <c r="B155" s="136" t="s">
        <v>676</v>
      </c>
      <c r="C155" s="345"/>
      <c r="D155" s="345"/>
      <c r="E155" s="345"/>
      <c r="F155" s="345"/>
      <c r="G155" s="122"/>
      <c r="H155" s="218"/>
    </row>
    <row r="156" spans="1:8" ht="38.25" customHeight="1">
      <c r="A156" s="17">
        <v>1</v>
      </c>
      <c r="B156" s="321" t="s">
        <v>632</v>
      </c>
      <c r="C156" s="339" t="s">
        <v>157</v>
      </c>
      <c r="D156" s="332">
        <v>4</v>
      </c>
      <c r="E156" s="332">
        <v>55</v>
      </c>
      <c r="F156" s="107">
        <f>E156*D156</f>
        <v>220</v>
      </c>
      <c r="G156" s="207">
        <f t="shared" si="5"/>
        <v>317.99338560000001</v>
      </c>
      <c r="H156" s="218"/>
    </row>
    <row r="157" spans="1:8">
      <c r="A157" s="17"/>
      <c r="B157" s="394" t="s">
        <v>759</v>
      </c>
      <c r="C157" s="132"/>
      <c r="D157" s="132"/>
      <c r="E157" s="132"/>
      <c r="F157" s="131"/>
      <c r="G157" s="122"/>
      <c r="H157" s="218"/>
    </row>
    <row r="158" spans="1:8" ht="30">
      <c r="A158" s="17"/>
      <c r="B158" s="136" t="s">
        <v>674</v>
      </c>
      <c r="C158" s="332"/>
      <c r="D158" s="332"/>
      <c r="E158" s="332"/>
      <c r="F158" s="131"/>
      <c r="G158" s="122"/>
      <c r="H158" s="218"/>
    </row>
    <row r="159" spans="1:8">
      <c r="A159" s="17">
        <v>1</v>
      </c>
      <c r="B159" s="135" t="s">
        <v>594</v>
      </c>
      <c r="C159" s="339" t="s">
        <v>43</v>
      </c>
      <c r="D159" s="339">
        <v>16</v>
      </c>
      <c r="E159" s="339">
        <v>220</v>
      </c>
      <c r="F159" s="339">
        <f>E159*D159</f>
        <v>3520</v>
      </c>
      <c r="G159" s="122"/>
      <c r="H159" s="218"/>
    </row>
    <row r="160" spans="1:8" ht="18.600000000000001" customHeight="1">
      <c r="A160" s="17">
        <v>2</v>
      </c>
      <c r="B160" s="320" t="s">
        <v>592</v>
      </c>
      <c r="C160" s="332" t="s">
        <v>174</v>
      </c>
      <c r="D160" s="332">
        <v>85</v>
      </c>
      <c r="E160" s="332">
        <v>19</v>
      </c>
      <c r="F160" s="131">
        <f>E160*D160</f>
        <v>1615</v>
      </c>
      <c r="G160" s="122"/>
      <c r="H160" s="218"/>
    </row>
    <row r="161" spans="1:8" ht="26.25" customHeight="1">
      <c r="A161" s="17"/>
      <c r="B161" s="210" t="s">
        <v>158</v>
      </c>
      <c r="C161" s="332"/>
      <c r="D161" s="332"/>
      <c r="E161" s="332"/>
      <c r="F161" s="147">
        <f>SUM(F159:F160)</f>
        <v>5135</v>
      </c>
      <c r="G161" s="207">
        <f t="shared" si="5"/>
        <v>7422.2547048000006</v>
      </c>
      <c r="H161" s="218"/>
    </row>
    <row r="162" spans="1:8" ht="33" customHeight="1">
      <c r="A162" s="7"/>
      <c r="B162" s="394" t="s">
        <v>681</v>
      </c>
      <c r="C162" s="332"/>
      <c r="D162" s="332"/>
      <c r="E162" s="332"/>
      <c r="F162" s="131"/>
      <c r="G162" s="122"/>
      <c r="H162" s="218"/>
    </row>
    <row r="163" spans="1:8" ht="21.75" customHeight="1">
      <c r="A163" s="7"/>
      <c r="B163" s="136" t="s">
        <v>661</v>
      </c>
      <c r="C163" s="332"/>
      <c r="D163" s="332"/>
      <c r="E163" s="332"/>
      <c r="F163" s="131"/>
      <c r="G163" s="122"/>
      <c r="H163" s="218"/>
    </row>
    <row r="164" spans="1:8" ht="21.75" customHeight="1">
      <c r="A164" s="17"/>
      <c r="B164" s="29" t="s">
        <v>675</v>
      </c>
      <c r="C164" s="339" t="s">
        <v>157</v>
      </c>
      <c r="D164" s="339">
        <v>200</v>
      </c>
      <c r="E164" s="339">
        <v>1.3</v>
      </c>
      <c r="F164" s="218">
        <f>E164*D164</f>
        <v>260</v>
      </c>
      <c r="G164" s="122"/>
      <c r="H164" s="218"/>
    </row>
    <row r="165" spans="1:8" ht="27" customHeight="1">
      <c r="A165" s="17"/>
      <c r="B165" s="135" t="s">
        <v>594</v>
      </c>
      <c r="C165" s="339" t="s">
        <v>43</v>
      </c>
      <c r="D165" s="339">
        <v>8.6</v>
      </c>
      <c r="E165" s="339">
        <v>220</v>
      </c>
      <c r="F165" s="339">
        <f>E165*D165</f>
        <v>1892</v>
      </c>
      <c r="G165" s="122"/>
      <c r="H165" s="218"/>
    </row>
    <row r="166" spans="1:8" ht="31.15" customHeight="1">
      <c r="A166" s="17"/>
      <c r="B166" s="320" t="s">
        <v>592</v>
      </c>
      <c r="C166" s="332" t="s">
        <v>174</v>
      </c>
      <c r="D166" s="332">
        <v>20</v>
      </c>
      <c r="E166" s="332">
        <v>19</v>
      </c>
      <c r="F166" s="131">
        <f>E166*D166</f>
        <v>380</v>
      </c>
      <c r="G166" s="122"/>
      <c r="H166" s="218"/>
    </row>
    <row r="167" spans="1:8" ht="23.45" customHeight="1">
      <c r="A167" s="17"/>
      <c r="B167" s="210" t="s">
        <v>158</v>
      </c>
      <c r="C167" s="332"/>
      <c r="D167" s="332"/>
      <c r="E167" s="332"/>
      <c r="F167" s="146">
        <f>SUM(F164:F166)</f>
        <v>2532</v>
      </c>
      <c r="G167" s="207">
        <f t="shared" si="5"/>
        <v>3659.814783360001</v>
      </c>
      <c r="H167" s="218"/>
    </row>
    <row r="168" spans="1:8">
      <c r="A168" s="17"/>
      <c r="B168" s="394" t="s">
        <v>747</v>
      </c>
      <c r="C168" s="338"/>
      <c r="D168" s="338"/>
      <c r="E168" s="338"/>
      <c r="F168" s="127"/>
      <c r="G168" s="122"/>
      <c r="H168" s="218"/>
    </row>
    <row r="169" spans="1:8">
      <c r="A169" s="17"/>
      <c r="B169" s="136" t="s">
        <v>676</v>
      </c>
      <c r="C169" s="345"/>
      <c r="D169" s="345"/>
      <c r="E169" s="345"/>
      <c r="F169" s="345"/>
      <c r="G169" s="122"/>
      <c r="H169" s="218"/>
    </row>
    <row r="170" spans="1:8" ht="45">
      <c r="A170" s="17">
        <v>1</v>
      </c>
      <c r="B170" s="321" t="s">
        <v>677</v>
      </c>
      <c r="C170" s="339" t="s">
        <v>157</v>
      </c>
      <c r="D170" s="332">
        <v>21</v>
      </c>
      <c r="E170" s="332">
        <v>75</v>
      </c>
      <c r="F170" s="107">
        <f>E170*D170</f>
        <v>1575</v>
      </c>
      <c r="G170" s="207">
        <f t="shared" si="5"/>
        <v>2276.5435560000001</v>
      </c>
      <c r="H170" s="218"/>
    </row>
    <row r="171" spans="1:8" ht="31.9" customHeight="1">
      <c r="A171" s="17"/>
      <c r="B171" s="394" t="s">
        <v>748</v>
      </c>
      <c r="C171" s="132"/>
      <c r="D171" s="132"/>
      <c r="E171" s="132"/>
      <c r="F171" s="131"/>
      <c r="G171" s="122"/>
      <c r="H171" s="218"/>
    </row>
    <row r="172" spans="1:8" ht="32.450000000000003" customHeight="1">
      <c r="A172" s="137"/>
      <c r="B172" s="136" t="s">
        <v>678</v>
      </c>
      <c r="C172" s="9"/>
      <c r="D172" s="9"/>
      <c r="E172" s="9"/>
      <c r="F172" s="127"/>
      <c r="G172" s="122"/>
      <c r="H172" s="218"/>
    </row>
    <row r="173" spans="1:8" ht="54" customHeight="1">
      <c r="A173" s="9"/>
      <c r="B173" s="344" t="s">
        <v>680</v>
      </c>
      <c r="C173" s="332" t="s">
        <v>193</v>
      </c>
      <c r="D173" s="332">
        <v>430</v>
      </c>
      <c r="E173" s="332">
        <v>7.4</v>
      </c>
      <c r="F173" s="406">
        <f>E173*D173</f>
        <v>3182</v>
      </c>
      <c r="G173" s="207">
        <f t="shared" si="5"/>
        <v>4599.3406953600006</v>
      </c>
      <c r="H173" s="218"/>
    </row>
    <row r="174" spans="1:8" ht="54" customHeight="1">
      <c r="A174" s="395"/>
      <c r="B174" s="394" t="s">
        <v>749</v>
      </c>
      <c r="C174" s="332"/>
      <c r="D174" s="332"/>
      <c r="E174" s="332"/>
      <c r="F174" s="131"/>
      <c r="G174" s="122"/>
      <c r="H174" s="218"/>
    </row>
    <row r="175" spans="1:8" ht="26.25" customHeight="1">
      <c r="A175" s="395"/>
      <c r="B175" s="136" t="s">
        <v>714</v>
      </c>
      <c r="C175" s="395"/>
      <c r="D175" s="395"/>
      <c r="E175" s="395"/>
      <c r="F175" s="127"/>
      <c r="G175" s="122"/>
      <c r="H175" s="218"/>
    </row>
    <row r="176" spans="1:8" ht="31.5" customHeight="1">
      <c r="A176" s="395">
        <v>1</v>
      </c>
      <c r="B176" s="344" t="s">
        <v>715</v>
      </c>
      <c r="C176" s="332" t="s">
        <v>717</v>
      </c>
      <c r="D176" s="332">
        <v>90</v>
      </c>
      <c r="E176" s="332">
        <v>2.1</v>
      </c>
      <c r="F176" s="212">
        <f>E176*D176</f>
        <v>189</v>
      </c>
      <c r="G176" s="122"/>
      <c r="H176" s="218"/>
    </row>
    <row r="177" spans="1:9" ht="31.5" customHeight="1">
      <c r="A177" s="395">
        <v>2</v>
      </c>
      <c r="B177" s="344" t="s">
        <v>716</v>
      </c>
      <c r="C177" s="332" t="s">
        <v>717</v>
      </c>
      <c r="D177" s="332">
        <v>40</v>
      </c>
      <c r="E177" s="332">
        <v>2.1</v>
      </c>
      <c r="F177" s="212">
        <f>E177*D177</f>
        <v>84</v>
      </c>
      <c r="G177" s="122"/>
      <c r="H177" s="218"/>
    </row>
    <row r="178" spans="1:9" ht="26.25" customHeight="1">
      <c r="A178" s="395"/>
      <c r="B178" s="345"/>
      <c r="C178" s="332"/>
      <c r="D178" s="332"/>
      <c r="E178" s="332"/>
      <c r="F178" s="406">
        <f>SUM(F176:F177)</f>
        <v>273</v>
      </c>
      <c r="G178" s="207">
        <f t="shared" si="5"/>
        <v>394.60088304000004</v>
      </c>
      <c r="H178" s="218"/>
    </row>
    <row r="179" spans="1:9">
      <c r="A179" s="17"/>
      <c r="B179" s="394" t="s">
        <v>760</v>
      </c>
      <c r="C179" s="9"/>
      <c r="D179" s="9"/>
      <c r="E179" s="9"/>
      <c r="F179" s="127"/>
      <c r="G179" s="122"/>
      <c r="H179" s="218"/>
    </row>
    <row r="180" spans="1:9" ht="30">
      <c r="A180" s="17"/>
      <c r="B180" s="136" t="s">
        <v>682</v>
      </c>
      <c r="C180" s="138"/>
      <c r="D180" s="138"/>
      <c r="E180" s="148"/>
      <c r="F180" s="131"/>
      <c r="G180" s="122"/>
      <c r="H180" s="218"/>
    </row>
    <row r="181" spans="1:9" ht="61.5" customHeight="1">
      <c r="A181" s="17">
        <v>1</v>
      </c>
      <c r="B181" s="344" t="s">
        <v>683</v>
      </c>
      <c r="C181" s="332" t="s">
        <v>193</v>
      </c>
      <c r="D181" s="332">
        <v>185</v>
      </c>
      <c r="E181" s="332">
        <v>2.8</v>
      </c>
      <c r="F181" s="146">
        <f>E181*D181</f>
        <v>518</v>
      </c>
      <c r="G181" s="207">
        <f t="shared" si="5"/>
        <v>748.72988064000003</v>
      </c>
      <c r="H181" s="218"/>
    </row>
    <row r="182" spans="1:9" ht="28.5" customHeight="1">
      <c r="A182" s="17"/>
      <c r="B182" s="397" t="s">
        <v>468</v>
      </c>
      <c r="C182" s="395"/>
      <c r="D182" s="395"/>
      <c r="E182" s="395"/>
      <c r="F182" s="130">
        <f>F181+F178+F173+F170+F167+F161+F156+F153+F147+F142+F138+F136+F133+F130+F125+F120+F114+F111+F106+F103+F98+F96+F94+F87+F79+F74+F65+F60+F58+F55+F50+F44+F42+F40+F35+F33+F25+F20+F14+F9+F4+F28</f>
        <v>46888.1</v>
      </c>
      <c r="G182" s="207">
        <f>SUM(G4:G181)</f>
        <v>67773.20756068801</v>
      </c>
      <c r="H182" s="218"/>
    </row>
    <row r="183" spans="1:9" ht="24.75" customHeight="1">
      <c r="A183" s="17"/>
      <c r="B183" s="397" t="s">
        <v>712</v>
      </c>
      <c r="C183" s="395"/>
      <c r="D183" s="395"/>
      <c r="E183" s="395"/>
      <c r="F183" s="130">
        <f>F182*0.07</f>
        <v>3282.1670000000004</v>
      </c>
      <c r="G183" s="122"/>
      <c r="H183" s="218"/>
    </row>
    <row r="184" spans="1:9" ht="24" customHeight="1">
      <c r="A184" s="17"/>
      <c r="B184" s="397" t="s">
        <v>158</v>
      </c>
      <c r="C184" s="395"/>
      <c r="D184" s="395"/>
      <c r="E184" s="395"/>
      <c r="F184" s="130">
        <f>F182+F183</f>
        <v>50170.267</v>
      </c>
      <c r="G184" s="414"/>
      <c r="H184" s="218"/>
    </row>
    <row r="185" spans="1:9">
      <c r="A185" s="345"/>
      <c r="B185" s="397" t="s">
        <v>270</v>
      </c>
      <c r="C185" s="345"/>
      <c r="D185" s="345"/>
      <c r="E185" s="345"/>
      <c r="F185" s="415">
        <f>F184*0.08</f>
        <v>4013.6213600000001</v>
      </c>
      <c r="G185" s="345"/>
    </row>
    <row r="186" spans="1:9">
      <c r="A186" s="345"/>
      <c r="B186" s="397" t="s">
        <v>158</v>
      </c>
      <c r="C186" s="345"/>
      <c r="D186" s="345"/>
      <c r="E186" s="345"/>
      <c r="F186" s="34">
        <f>F184+F185</f>
        <v>54183.888359999997</v>
      </c>
      <c r="G186" s="345"/>
    </row>
    <row r="187" spans="1:9">
      <c r="A187" s="345"/>
      <c r="B187" s="397" t="s">
        <v>143</v>
      </c>
      <c r="C187" s="345"/>
      <c r="D187" s="345"/>
      <c r="E187" s="345"/>
      <c r="F187" s="34">
        <f>F186*0.06</f>
        <v>3251.0333015999995</v>
      </c>
      <c r="G187" s="345"/>
    </row>
    <row r="188" spans="1:9">
      <c r="A188" s="345"/>
      <c r="B188" s="397" t="s">
        <v>158</v>
      </c>
      <c r="C188" s="345"/>
      <c r="D188" s="345"/>
      <c r="E188" s="345"/>
      <c r="F188" s="34">
        <f>F186+F187</f>
        <v>57434.921661599998</v>
      </c>
      <c r="G188" s="345"/>
    </row>
    <row r="189" spans="1:9">
      <c r="A189" s="345"/>
      <c r="B189" s="413" t="s">
        <v>271</v>
      </c>
      <c r="C189" s="345"/>
      <c r="D189" s="345"/>
      <c r="E189" s="345"/>
      <c r="F189" s="34">
        <f>F188*0.18</f>
        <v>10338.285899087999</v>
      </c>
      <c r="G189" s="345"/>
    </row>
    <row r="190" spans="1:9">
      <c r="A190" s="345"/>
      <c r="B190" s="397" t="s">
        <v>158</v>
      </c>
      <c r="C190" s="345"/>
      <c r="D190" s="345"/>
      <c r="E190" s="345"/>
      <c r="F190" s="71">
        <f>F188+F189</f>
        <v>67773.207560687995</v>
      </c>
      <c r="G190" s="345"/>
      <c r="I190" s="13">
        <v>58664</v>
      </c>
    </row>
  </sheetData>
  <mergeCells count="1">
    <mergeCell ref="B1:F1"/>
  </mergeCells>
  <phoneticPr fontId="5" type="noConversion"/>
  <pageMargins left="1.51" right="0.75" top="0.19" bottom="0.48" header="0.44"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W342"/>
  <sheetViews>
    <sheetView topLeftCell="A325" zoomScale="120" zoomScaleNormal="120" workbookViewId="0">
      <selection activeCell="O87" sqref="O87"/>
    </sheetView>
  </sheetViews>
  <sheetFormatPr defaultColWidth="9.140625" defaultRowHeight="15"/>
  <cols>
    <col min="1" max="1" width="4.7109375" style="2" customWidth="1"/>
    <col min="2" max="2" width="43" style="2" customWidth="1"/>
    <col min="3" max="4" width="9.140625" style="2"/>
    <col min="5" max="5" width="6.7109375" style="2" customWidth="1"/>
    <col min="6" max="6" width="9.85546875" style="2" customWidth="1"/>
    <col min="7" max="7" width="7" style="2" customWidth="1"/>
    <col min="8" max="8" width="6.85546875" style="2" customWidth="1"/>
    <col min="9" max="9" width="8" style="2" customWidth="1"/>
    <col min="10" max="10" width="7.7109375" style="2" customWidth="1"/>
    <col min="11" max="11" width="10.140625" style="2" customWidth="1"/>
    <col min="12" max="16384" width="9.140625" style="2"/>
  </cols>
  <sheetData>
    <row r="1" spans="1:12" ht="86.45" customHeight="1">
      <c r="A1" s="591" t="s">
        <v>553</v>
      </c>
      <c r="B1" s="592"/>
      <c r="C1" s="592"/>
      <c r="D1" s="592"/>
      <c r="E1" s="592"/>
      <c r="F1" s="592"/>
      <c r="G1" s="592"/>
      <c r="H1" s="592"/>
      <c r="I1" s="592"/>
      <c r="J1" s="592"/>
      <c r="K1" s="592"/>
      <c r="L1" s="74"/>
    </row>
    <row r="2" spans="1:12" ht="57" customHeight="1">
      <c r="A2" s="287" t="s">
        <v>172</v>
      </c>
      <c r="B2" s="594" t="s">
        <v>189</v>
      </c>
      <c r="C2" s="598" t="s">
        <v>141</v>
      </c>
      <c r="D2" s="600" t="s">
        <v>116</v>
      </c>
      <c r="E2" s="596" t="s">
        <v>161</v>
      </c>
      <c r="F2" s="597"/>
      <c r="G2" s="596" t="s">
        <v>162</v>
      </c>
      <c r="H2" s="597"/>
      <c r="I2" s="596" t="s">
        <v>163</v>
      </c>
      <c r="J2" s="597"/>
      <c r="K2" s="593" t="s">
        <v>158</v>
      </c>
      <c r="L2" s="74"/>
    </row>
    <row r="3" spans="1:12" ht="58.5" customHeight="1">
      <c r="A3" s="289"/>
      <c r="B3" s="595"/>
      <c r="C3" s="599"/>
      <c r="D3" s="601"/>
      <c r="E3" s="230" t="s">
        <v>111</v>
      </c>
      <c r="F3" s="253" t="s">
        <v>158</v>
      </c>
      <c r="G3" s="230" t="s">
        <v>111</v>
      </c>
      <c r="H3" s="253" t="s">
        <v>158</v>
      </c>
      <c r="I3" s="230" t="s">
        <v>111</v>
      </c>
      <c r="J3" s="253" t="s">
        <v>158</v>
      </c>
      <c r="K3" s="593"/>
      <c r="L3" s="74"/>
    </row>
    <row r="4" spans="1:12" ht="15.75">
      <c r="A4" s="289">
        <v>1</v>
      </c>
      <c r="B4" s="289">
        <v>2</v>
      </c>
      <c r="C4" s="289">
        <v>3</v>
      </c>
      <c r="D4" s="289">
        <v>4</v>
      </c>
      <c r="E4" s="289">
        <v>5</v>
      </c>
      <c r="F4" s="289">
        <v>6</v>
      </c>
      <c r="G4" s="289">
        <v>7</v>
      </c>
      <c r="H4" s="289">
        <v>8</v>
      </c>
      <c r="I4" s="289">
        <v>9</v>
      </c>
      <c r="J4" s="289">
        <v>10</v>
      </c>
      <c r="K4" s="289">
        <v>11</v>
      </c>
      <c r="L4" s="74"/>
    </row>
    <row r="5" spans="1:12" ht="21" customHeight="1">
      <c r="A5" s="290"/>
      <c r="B5" s="235" t="s">
        <v>243</v>
      </c>
      <c r="C5" s="290"/>
      <c r="D5" s="290"/>
      <c r="E5" s="290"/>
      <c r="F5" s="290"/>
      <c r="G5" s="290"/>
      <c r="H5" s="290"/>
      <c r="I5" s="290"/>
      <c r="J5" s="290"/>
      <c r="K5" s="290"/>
      <c r="L5" s="74"/>
    </row>
    <row r="6" spans="1:12" ht="48" customHeight="1">
      <c r="A6" s="253">
        <v>1</v>
      </c>
      <c r="B6" s="230" t="s">
        <v>471</v>
      </c>
      <c r="C6" s="290"/>
      <c r="D6" s="290"/>
      <c r="E6" s="290"/>
      <c r="F6" s="290"/>
      <c r="G6" s="290"/>
      <c r="H6" s="290"/>
      <c r="I6" s="290"/>
      <c r="J6" s="290"/>
      <c r="K6" s="290"/>
      <c r="L6" s="74"/>
    </row>
    <row r="7" spans="1:12" ht="34.5" customHeight="1">
      <c r="A7" s="253">
        <v>2</v>
      </c>
      <c r="B7" s="179" t="s">
        <v>472</v>
      </c>
      <c r="C7" s="76" t="s">
        <v>240</v>
      </c>
      <c r="D7" s="177">
        <v>0.6</v>
      </c>
      <c r="E7" s="177">
        <v>430</v>
      </c>
      <c r="F7" s="177">
        <f>E7*D7</f>
        <v>258</v>
      </c>
      <c r="G7" s="177">
        <v>80</v>
      </c>
      <c r="H7" s="177">
        <f>G7*D7</f>
        <v>48</v>
      </c>
      <c r="I7" s="177">
        <v>50</v>
      </c>
      <c r="J7" s="177">
        <f>I7*D7</f>
        <v>30</v>
      </c>
      <c r="K7" s="177">
        <f>J7+H7+F7</f>
        <v>336</v>
      </c>
      <c r="L7" s="74"/>
    </row>
    <row r="8" spans="1:12" ht="47.25" customHeight="1">
      <c r="A8" s="253">
        <v>3</v>
      </c>
      <c r="B8" s="231" t="s">
        <v>473</v>
      </c>
      <c r="C8" s="76" t="s">
        <v>240</v>
      </c>
      <c r="D8" s="253">
        <v>2.4</v>
      </c>
      <c r="E8" s="253">
        <v>108</v>
      </c>
      <c r="F8" s="219">
        <f t="shared" ref="F8" si="0">E8*D8</f>
        <v>259.2</v>
      </c>
      <c r="G8" s="253">
        <v>20</v>
      </c>
      <c r="H8" s="253">
        <f t="shared" ref="H8" si="1">G8*D8</f>
        <v>48</v>
      </c>
      <c r="I8" s="253">
        <v>15</v>
      </c>
      <c r="J8" s="253">
        <f t="shared" ref="J8" si="2">I8*D8</f>
        <v>36</v>
      </c>
      <c r="K8" s="253">
        <f t="shared" ref="K8" si="3">J8+H8+F8</f>
        <v>343.2</v>
      </c>
      <c r="L8" s="74"/>
    </row>
    <row r="9" spans="1:12" ht="18" customHeight="1">
      <c r="A9" s="253">
        <v>4</v>
      </c>
      <c r="B9" s="245" t="s">
        <v>474</v>
      </c>
      <c r="C9" s="253" t="s">
        <v>157</v>
      </c>
      <c r="D9" s="253">
        <v>248</v>
      </c>
      <c r="E9" s="253">
        <v>1.1499999999999999</v>
      </c>
      <c r="F9" s="219">
        <f t="shared" ref="F9:F10" si="4">E9*D9</f>
        <v>285.2</v>
      </c>
      <c r="G9" s="253">
        <v>0.2</v>
      </c>
      <c r="H9" s="253">
        <f t="shared" ref="H9:H10" si="5">G9*D9</f>
        <v>49.6</v>
      </c>
      <c r="I9" s="253">
        <v>0.1</v>
      </c>
      <c r="J9" s="253">
        <f t="shared" ref="J9:J10" si="6">I9*D9</f>
        <v>24.8</v>
      </c>
      <c r="K9" s="253">
        <f t="shared" ref="K9:K10" si="7">J9+H9+F9</f>
        <v>359.6</v>
      </c>
      <c r="L9" s="74"/>
    </row>
    <row r="10" spans="1:12" ht="23.25" customHeight="1">
      <c r="A10" s="253">
        <v>5</v>
      </c>
      <c r="B10" s="245" t="s">
        <v>475</v>
      </c>
      <c r="C10" s="253" t="s">
        <v>157</v>
      </c>
      <c r="D10" s="253">
        <v>260</v>
      </c>
      <c r="E10" s="253">
        <v>0.31</v>
      </c>
      <c r="F10" s="219">
        <f t="shared" si="4"/>
        <v>80.599999999999994</v>
      </c>
      <c r="G10" s="253">
        <v>0.2</v>
      </c>
      <c r="H10" s="253">
        <f t="shared" si="5"/>
        <v>52</v>
      </c>
      <c r="I10" s="253">
        <v>0.1</v>
      </c>
      <c r="J10" s="253">
        <f t="shared" si="6"/>
        <v>26</v>
      </c>
      <c r="K10" s="253">
        <f t="shared" si="7"/>
        <v>158.6</v>
      </c>
      <c r="L10" s="74"/>
    </row>
    <row r="11" spans="1:12" s="149" customFormat="1" ht="23.25" customHeight="1">
      <c r="A11" s="399"/>
      <c r="B11" s="245"/>
      <c r="C11" s="399"/>
      <c r="D11" s="399"/>
      <c r="E11" s="399"/>
      <c r="F11" s="219"/>
      <c r="G11" s="399"/>
      <c r="H11" s="399"/>
      <c r="I11" s="399"/>
      <c r="J11" s="399"/>
      <c r="K11" s="232">
        <f>SUM(K7:K10)</f>
        <v>1197.4000000000001</v>
      </c>
      <c r="L11" s="300">
        <f>K11*1.08*1.06*1.02*1.18</f>
        <v>1649.8750446720003</v>
      </c>
    </row>
    <row r="12" spans="1:12" s="149" customFormat="1" ht="23.25" customHeight="1">
      <c r="A12" s="399"/>
      <c r="B12" s="235" t="s">
        <v>429</v>
      </c>
      <c r="C12" s="399"/>
      <c r="D12" s="399"/>
      <c r="E12" s="399"/>
      <c r="F12" s="219"/>
      <c r="G12" s="399"/>
      <c r="H12" s="399"/>
      <c r="I12" s="399"/>
      <c r="J12" s="399"/>
      <c r="K12" s="399"/>
      <c r="L12" s="74"/>
    </row>
    <row r="13" spans="1:12" s="149" customFormat="1" ht="33" customHeight="1">
      <c r="A13" s="399"/>
      <c r="B13" s="400" t="s">
        <v>687</v>
      </c>
      <c r="C13" s="399"/>
      <c r="D13" s="399"/>
      <c r="E13" s="399"/>
      <c r="F13" s="219"/>
      <c r="G13" s="399"/>
      <c r="H13" s="399"/>
      <c r="I13" s="399"/>
      <c r="J13" s="399"/>
      <c r="K13" s="8"/>
      <c r="L13" s="310"/>
    </row>
    <row r="14" spans="1:12" s="149" customFormat="1" ht="23.25" customHeight="1">
      <c r="A14" s="399">
        <v>1</v>
      </c>
      <c r="B14" s="412" t="s">
        <v>336</v>
      </c>
      <c r="C14" s="399" t="s">
        <v>242</v>
      </c>
      <c r="D14" s="399">
        <v>1.92</v>
      </c>
      <c r="E14" s="399">
        <v>0</v>
      </c>
      <c r="F14" s="219">
        <f>E14*D14</f>
        <v>0</v>
      </c>
      <c r="G14" s="399">
        <v>1</v>
      </c>
      <c r="H14" s="399">
        <f>G14*D14</f>
        <v>1.92</v>
      </c>
      <c r="I14" s="399">
        <v>0</v>
      </c>
      <c r="J14" s="399">
        <f>I14*D14</f>
        <v>0</v>
      </c>
      <c r="K14" s="396">
        <f>J14+H14+F14</f>
        <v>1.92</v>
      </c>
      <c r="L14" s="310"/>
    </row>
    <row r="15" spans="1:12" s="149" customFormat="1" ht="27.75" customHeight="1">
      <c r="A15" s="399">
        <v>2</v>
      </c>
      <c r="B15" s="412" t="s">
        <v>684</v>
      </c>
      <c r="C15" s="399" t="s">
        <v>242</v>
      </c>
      <c r="D15" s="399">
        <v>2</v>
      </c>
      <c r="E15" s="399">
        <v>0</v>
      </c>
      <c r="F15" s="219">
        <f>E15*D15</f>
        <v>0</v>
      </c>
      <c r="G15" s="399">
        <v>1</v>
      </c>
      <c r="H15" s="399">
        <f>G15*D15</f>
        <v>2</v>
      </c>
      <c r="I15" s="399">
        <v>0</v>
      </c>
      <c r="J15" s="399">
        <f>I15*D15</f>
        <v>0</v>
      </c>
      <c r="K15" s="396">
        <f>J15+H15+F15</f>
        <v>2</v>
      </c>
      <c r="L15" s="310"/>
    </row>
    <row r="16" spans="1:12" s="149" customFormat="1" ht="23.25" customHeight="1">
      <c r="A16" s="399">
        <v>3</v>
      </c>
      <c r="B16" s="125" t="s">
        <v>298</v>
      </c>
      <c r="C16" s="396" t="s">
        <v>242</v>
      </c>
      <c r="D16" s="396">
        <v>22.8</v>
      </c>
      <c r="E16" s="396">
        <v>0</v>
      </c>
      <c r="F16" s="396">
        <f>E16*D16</f>
        <v>0</v>
      </c>
      <c r="G16" s="396">
        <v>1</v>
      </c>
      <c r="H16" s="396">
        <f>G16*D16</f>
        <v>22.8</v>
      </c>
      <c r="I16" s="396">
        <v>0</v>
      </c>
      <c r="J16" s="396">
        <f>I16*D16</f>
        <v>0</v>
      </c>
      <c r="K16" s="396">
        <f>J16+H16+F16</f>
        <v>22.8</v>
      </c>
      <c r="L16" s="310"/>
    </row>
    <row r="17" spans="1:12" s="149" customFormat="1" ht="30.75" customHeight="1">
      <c r="A17" s="399">
        <v>4</v>
      </c>
      <c r="B17" s="125" t="s">
        <v>337</v>
      </c>
      <c r="C17" s="399" t="s">
        <v>242</v>
      </c>
      <c r="D17" s="292">
        <v>1.92</v>
      </c>
      <c r="E17" s="292">
        <v>85</v>
      </c>
      <c r="F17" s="399">
        <f>D17*E17</f>
        <v>163.19999999999999</v>
      </c>
      <c r="G17" s="292">
        <v>3</v>
      </c>
      <c r="H17" s="219">
        <f>G17*D17</f>
        <v>5.76</v>
      </c>
      <c r="I17" s="292">
        <v>2</v>
      </c>
      <c r="J17" s="219">
        <f>I17*D17</f>
        <v>3.84</v>
      </c>
      <c r="K17" s="144">
        <f>J17+H17+F17</f>
        <v>172.79999999999998</v>
      </c>
      <c r="L17" s="310"/>
    </row>
    <row r="18" spans="1:12" s="149" customFormat="1" ht="22.5" customHeight="1">
      <c r="A18" s="399">
        <v>5</v>
      </c>
      <c r="B18" s="125" t="s">
        <v>699</v>
      </c>
      <c r="C18" s="399" t="s">
        <v>242</v>
      </c>
      <c r="D18" s="292">
        <v>2</v>
      </c>
      <c r="E18" s="292">
        <v>130</v>
      </c>
      <c r="F18" s="399">
        <f>D18*E18</f>
        <v>260</v>
      </c>
      <c r="G18" s="292">
        <v>3</v>
      </c>
      <c r="H18" s="219">
        <f>G18*D18</f>
        <v>6</v>
      </c>
      <c r="I18" s="292">
        <v>2</v>
      </c>
      <c r="J18" s="219">
        <f>I18*D18</f>
        <v>4</v>
      </c>
      <c r="K18" s="144">
        <f>J18+H18+F18</f>
        <v>270</v>
      </c>
      <c r="L18" s="310"/>
    </row>
    <row r="19" spans="1:12" s="149" customFormat="1" ht="23.25" customHeight="1">
      <c r="A19" s="399">
        <v>6</v>
      </c>
      <c r="B19" s="125" t="s">
        <v>315</v>
      </c>
      <c r="C19" s="396" t="s">
        <v>242</v>
      </c>
      <c r="D19" s="396">
        <v>22.8</v>
      </c>
      <c r="E19" s="396">
        <v>4</v>
      </c>
      <c r="F19" s="396">
        <f t="shared" ref="F19" si="8">E19*D19</f>
        <v>91.2</v>
      </c>
      <c r="G19" s="396">
        <v>2</v>
      </c>
      <c r="H19" s="396">
        <f t="shared" ref="H19" si="9">G19*D19</f>
        <v>45.6</v>
      </c>
      <c r="I19" s="396">
        <v>0.2</v>
      </c>
      <c r="J19" s="396">
        <f t="shared" ref="J19" si="10">I19*D19</f>
        <v>4.5600000000000005</v>
      </c>
      <c r="K19" s="396">
        <f t="shared" ref="K19" si="11">J19+H19+F19</f>
        <v>141.36000000000001</v>
      </c>
      <c r="L19" s="310"/>
    </row>
    <row r="20" spans="1:12" s="149" customFormat="1" ht="25.5" customHeight="1">
      <c r="A20" s="399">
        <v>7</v>
      </c>
      <c r="B20" s="125" t="s">
        <v>316</v>
      </c>
      <c r="C20" s="396" t="s">
        <v>242</v>
      </c>
      <c r="D20" s="396">
        <v>22.8</v>
      </c>
      <c r="E20" s="396">
        <v>14</v>
      </c>
      <c r="F20" s="396">
        <f t="shared" ref="F20:F21" si="12">E20*D20</f>
        <v>319.2</v>
      </c>
      <c r="G20" s="396">
        <v>10</v>
      </c>
      <c r="H20" s="396">
        <f t="shared" ref="H20:H21" si="13">G20*D20</f>
        <v>228</v>
      </c>
      <c r="I20" s="396">
        <v>0.2</v>
      </c>
      <c r="J20" s="396">
        <f t="shared" ref="J20:J21" si="14">I20*D20</f>
        <v>4.5600000000000005</v>
      </c>
      <c r="K20" s="396">
        <f t="shared" ref="K20:K21" si="15">J20+H20+F20</f>
        <v>551.76</v>
      </c>
      <c r="L20" s="310"/>
    </row>
    <row r="21" spans="1:12" s="149" customFormat="1" ht="30" customHeight="1">
      <c r="A21" s="399">
        <v>8</v>
      </c>
      <c r="B21" s="125" t="s">
        <v>317</v>
      </c>
      <c r="C21" s="396" t="s">
        <v>242</v>
      </c>
      <c r="D21" s="396">
        <v>7</v>
      </c>
      <c r="E21" s="396">
        <v>16</v>
      </c>
      <c r="F21" s="396">
        <f t="shared" si="12"/>
        <v>112</v>
      </c>
      <c r="G21" s="396">
        <v>10</v>
      </c>
      <c r="H21" s="396">
        <f t="shared" si="13"/>
        <v>70</v>
      </c>
      <c r="I21" s="396">
        <v>0.2</v>
      </c>
      <c r="J21" s="396">
        <f t="shared" si="14"/>
        <v>1.4000000000000001</v>
      </c>
      <c r="K21" s="396">
        <f t="shared" si="15"/>
        <v>183.4</v>
      </c>
      <c r="L21" s="310"/>
    </row>
    <row r="22" spans="1:12" s="149" customFormat="1" ht="33" customHeight="1">
      <c r="A22" s="399">
        <v>9</v>
      </c>
      <c r="B22" s="125" t="s">
        <v>319</v>
      </c>
      <c r="C22" s="396" t="s">
        <v>242</v>
      </c>
      <c r="D22" s="396">
        <v>47</v>
      </c>
      <c r="E22" s="396">
        <v>3</v>
      </c>
      <c r="F22" s="396">
        <f t="shared" ref="F22:F27" si="16">E22*D22</f>
        <v>141</v>
      </c>
      <c r="G22" s="396">
        <v>4</v>
      </c>
      <c r="H22" s="396">
        <f t="shared" ref="H22:H27" si="17">G22*D22</f>
        <v>188</v>
      </c>
      <c r="I22" s="396">
        <v>0.2</v>
      </c>
      <c r="J22" s="396">
        <f t="shared" ref="J22:J27" si="18">I22*D22</f>
        <v>9.4</v>
      </c>
      <c r="K22" s="396">
        <f t="shared" ref="K22:K27" si="19">J22+H22+F22</f>
        <v>338.4</v>
      </c>
      <c r="L22" s="310"/>
    </row>
    <row r="23" spans="1:12" s="149" customFormat="1" ht="33.75" customHeight="1">
      <c r="A23" s="399">
        <v>10</v>
      </c>
      <c r="B23" s="125" t="s">
        <v>320</v>
      </c>
      <c r="C23" s="396" t="s">
        <v>242</v>
      </c>
      <c r="D23" s="396">
        <v>22.8</v>
      </c>
      <c r="E23" s="396">
        <v>3</v>
      </c>
      <c r="F23" s="396">
        <f t="shared" si="16"/>
        <v>68.400000000000006</v>
      </c>
      <c r="G23" s="396">
        <v>4</v>
      </c>
      <c r="H23" s="396">
        <f t="shared" si="17"/>
        <v>91.2</v>
      </c>
      <c r="I23" s="396">
        <v>0.2</v>
      </c>
      <c r="J23" s="396">
        <f t="shared" si="18"/>
        <v>4.5600000000000005</v>
      </c>
      <c r="K23" s="396">
        <f t="shared" si="19"/>
        <v>164.16000000000003</v>
      </c>
      <c r="L23" s="310"/>
    </row>
    <row r="24" spans="1:12" s="149" customFormat="1" ht="33.75" customHeight="1">
      <c r="A24" s="399">
        <v>11</v>
      </c>
      <c r="B24" s="307" t="s">
        <v>310</v>
      </c>
      <c r="C24" s="396" t="s">
        <v>157</v>
      </c>
      <c r="D24" s="396">
        <v>15</v>
      </c>
      <c r="E24" s="396">
        <v>1.3</v>
      </c>
      <c r="F24" s="396">
        <f t="shared" si="16"/>
        <v>19.5</v>
      </c>
      <c r="G24" s="396">
        <v>0.5</v>
      </c>
      <c r="H24" s="396">
        <f t="shared" si="17"/>
        <v>7.5</v>
      </c>
      <c r="I24" s="396">
        <v>0.2</v>
      </c>
      <c r="J24" s="396">
        <f t="shared" si="18"/>
        <v>3</v>
      </c>
      <c r="K24" s="396">
        <f t="shared" si="19"/>
        <v>30</v>
      </c>
      <c r="L24" s="310"/>
    </row>
    <row r="25" spans="1:12" s="149" customFormat="1" ht="33.75" customHeight="1">
      <c r="A25" s="399">
        <v>12</v>
      </c>
      <c r="B25" s="125" t="s">
        <v>503</v>
      </c>
      <c r="C25" s="396" t="s">
        <v>157</v>
      </c>
      <c r="D25" s="396">
        <v>10</v>
      </c>
      <c r="E25" s="396">
        <v>2.1</v>
      </c>
      <c r="F25" s="396">
        <f t="shared" si="16"/>
        <v>21</v>
      </c>
      <c r="G25" s="396">
        <v>1.5</v>
      </c>
      <c r="H25" s="396">
        <f t="shared" si="17"/>
        <v>15</v>
      </c>
      <c r="I25" s="396">
        <v>0.2</v>
      </c>
      <c r="J25" s="396">
        <f t="shared" si="18"/>
        <v>2</v>
      </c>
      <c r="K25" s="396">
        <f t="shared" si="19"/>
        <v>38</v>
      </c>
      <c r="L25" s="310"/>
    </row>
    <row r="26" spans="1:12" s="149" customFormat="1" ht="22.5" customHeight="1">
      <c r="A26" s="399">
        <v>13</v>
      </c>
      <c r="B26" s="180" t="s">
        <v>311</v>
      </c>
      <c r="C26" s="396" t="s">
        <v>8</v>
      </c>
      <c r="D26" s="396">
        <v>2</v>
      </c>
      <c r="E26" s="396">
        <v>6</v>
      </c>
      <c r="F26" s="396">
        <f t="shared" si="16"/>
        <v>12</v>
      </c>
      <c r="G26" s="396">
        <v>2</v>
      </c>
      <c r="H26" s="396">
        <f t="shared" si="17"/>
        <v>4</v>
      </c>
      <c r="I26" s="396">
        <v>0.5</v>
      </c>
      <c r="J26" s="396">
        <f t="shared" si="18"/>
        <v>1</v>
      </c>
      <c r="K26" s="396">
        <f t="shared" si="19"/>
        <v>17</v>
      </c>
      <c r="L26" s="310"/>
    </row>
    <row r="27" spans="1:12" s="149" customFormat="1" ht="24" customHeight="1">
      <c r="A27" s="399">
        <v>14</v>
      </c>
      <c r="B27" s="180" t="s">
        <v>312</v>
      </c>
      <c r="C27" s="396" t="s">
        <v>9</v>
      </c>
      <c r="D27" s="396">
        <v>1</v>
      </c>
      <c r="E27" s="396">
        <v>80</v>
      </c>
      <c r="F27" s="396">
        <f t="shared" si="16"/>
        <v>80</v>
      </c>
      <c r="G27" s="396">
        <v>15</v>
      </c>
      <c r="H27" s="396">
        <f t="shared" si="17"/>
        <v>15</v>
      </c>
      <c r="I27" s="396">
        <v>5</v>
      </c>
      <c r="J27" s="396">
        <f t="shared" si="18"/>
        <v>5</v>
      </c>
      <c r="K27" s="396">
        <f t="shared" si="19"/>
        <v>100</v>
      </c>
      <c r="L27" s="310"/>
    </row>
    <row r="28" spans="1:12" s="149" customFormat="1" ht="27" customHeight="1">
      <c r="A28" s="399">
        <v>15</v>
      </c>
      <c r="B28" s="125" t="s">
        <v>688</v>
      </c>
      <c r="C28" s="396" t="s">
        <v>9</v>
      </c>
      <c r="D28" s="396">
        <v>1</v>
      </c>
      <c r="E28" s="396">
        <v>55</v>
      </c>
      <c r="F28" s="396">
        <f t="shared" ref="F28" si="20">E28*D28</f>
        <v>55</v>
      </c>
      <c r="G28" s="396">
        <v>15</v>
      </c>
      <c r="H28" s="396">
        <f t="shared" ref="H28" si="21">G28*D28</f>
        <v>15</v>
      </c>
      <c r="I28" s="396">
        <v>5</v>
      </c>
      <c r="J28" s="396">
        <f t="shared" ref="J28" si="22">I28*D28</f>
        <v>5</v>
      </c>
      <c r="K28" s="396">
        <f t="shared" ref="K28" si="23">J28+H28+F28</f>
        <v>75</v>
      </c>
      <c r="L28" s="310"/>
    </row>
    <row r="29" spans="1:12" s="149" customFormat="1" ht="23.25" customHeight="1">
      <c r="A29" s="399"/>
      <c r="B29" s="399"/>
      <c r="C29" s="399"/>
      <c r="D29" s="399"/>
      <c r="E29" s="399"/>
      <c r="F29" s="219"/>
      <c r="G29" s="399"/>
      <c r="H29" s="399"/>
      <c r="I29" s="399"/>
      <c r="J29" s="399"/>
      <c r="K29" s="146">
        <f>SUM(K14:K28)</f>
        <v>2108.6000000000004</v>
      </c>
      <c r="L29" s="300">
        <f t="shared" ref="L29" si="24">K29*1.08*1.06*1.02*1.18</f>
        <v>2905.4004670080012</v>
      </c>
    </row>
    <row r="30" spans="1:12" ht="21.75" customHeight="1">
      <c r="A30" s="290"/>
      <c r="B30" s="253" t="s">
        <v>158</v>
      </c>
      <c r="C30" s="290"/>
      <c r="D30" s="290"/>
      <c r="E30" s="290"/>
      <c r="F30" s="290"/>
      <c r="G30" s="290"/>
      <c r="H30" s="290"/>
      <c r="I30" s="290"/>
      <c r="J30" s="290"/>
      <c r="K30" s="291"/>
      <c r="L30" s="301"/>
    </row>
    <row r="31" spans="1:12" ht="21" customHeight="1">
      <c r="A31" s="290"/>
      <c r="B31" s="235" t="s">
        <v>554</v>
      </c>
      <c r="C31" s="290"/>
      <c r="D31" s="290"/>
      <c r="E31" s="290"/>
      <c r="F31" s="290"/>
      <c r="G31" s="290"/>
      <c r="H31" s="290"/>
      <c r="I31" s="290"/>
      <c r="J31" s="290"/>
      <c r="K31" s="290"/>
      <c r="L31" s="301"/>
    </row>
    <row r="32" spans="1:12" ht="19.149999999999999" customHeight="1">
      <c r="A32" s="253"/>
      <c r="B32" s="230" t="s">
        <v>479</v>
      </c>
      <c r="C32" s="290"/>
      <c r="D32" s="290"/>
      <c r="E32" s="290"/>
      <c r="F32" s="290"/>
      <c r="G32" s="290"/>
      <c r="H32" s="290"/>
      <c r="I32" s="290"/>
      <c r="J32" s="290"/>
      <c r="K32" s="290"/>
      <c r="L32" s="301"/>
    </row>
    <row r="33" spans="1:16" ht="36" customHeight="1">
      <c r="A33" s="219">
        <v>1</v>
      </c>
      <c r="B33" s="223" t="s">
        <v>480</v>
      </c>
      <c r="C33" s="219" t="s">
        <v>242</v>
      </c>
      <c r="D33" s="219">
        <v>3.41</v>
      </c>
      <c r="E33" s="219">
        <v>130</v>
      </c>
      <c r="F33" s="253">
        <f>E33*D33</f>
        <v>443.3</v>
      </c>
      <c r="G33" s="219">
        <v>3</v>
      </c>
      <c r="H33" s="219">
        <f>G33*D33</f>
        <v>10.23</v>
      </c>
      <c r="I33" s="219">
        <v>3</v>
      </c>
      <c r="J33" s="219">
        <f>I33*D33</f>
        <v>10.23</v>
      </c>
      <c r="K33" s="144">
        <f>J33+H33+F33</f>
        <v>463.76</v>
      </c>
      <c r="L33" s="301"/>
    </row>
    <row r="34" spans="1:16" ht="18.600000000000001" customHeight="1">
      <c r="A34" s="219">
        <v>2</v>
      </c>
      <c r="B34" s="223" t="s">
        <v>481</v>
      </c>
      <c r="C34" s="219" t="s">
        <v>242</v>
      </c>
      <c r="D34" s="219">
        <v>10</v>
      </c>
      <c r="E34" s="219">
        <v>10</v>
      </c>
      <c r="F34" s="253">
        <f>E34*D34</f>
        <v>100</v>
      </c>
      <c r="G34" s="219">
        <v>5</v>
      </c>
      <c r="H34" s="219">
        <f>G34*D34</f>
        <v>50</v>
      </c>
      <c r="I34" s="219">
        <v>2</v>
      </c>
      <c r="J34" s="219">
        <f>I34*D34</f>
        <v>20</v>
      </c>
      <c r="K34" s="144">
        <f>J34+H34+F34</f>
        <v>170</v>
      </c>
      <c r="L34" s="301"/>
    </row>
    <row r="35" spans="1:16" ht="18" customHeight="1">
      <c r="A35" s="219"/>
      <c r="B35" s="253" t="s">
        <v>158</v>
      </c>
      <c r="C35" s="219"/>
      <c r="D35" s="219"/>
      <c r="E35" s="219"/>
      <c r="F35" s="253"/>
      <c r="G35" s="219"/>
      <c r="H35" s="219"/>
      <c r="I35" s="219"/>
      <c r="J35" s="219"/>
      <c r="K35" s="232">
        <f>SUM(K33:K34)</f>
        <v>633.76</v>
      </c>
      <c r="L35" s="300">
        <f t="shared" ref="L35:L48" si="25">K35*1.377</f>
        <v>872.68751999999995</v>
      </c>
    </row>
    <row r="36" spans="1:16" ht="15.75">
      <c r="A36" s="290"/>
      <c r="B36" s="235" t="s">
        <v>195</v>
      </c>
      <c r="C36" s="290"/>
      <c r="D36" s="290"/>
      <c r="E36" s="290"/>
      <c r="F36" s="290"/>
      <c r="G36" s="290"/>
      <c r="H36" s="290"/>
      <c r="I36" s="290"/>
      <c r="J36" s="290"/>
      <c r="K36" s="290"/>
      <c r="L36" s="301"/>
    </row>
    <row r="37" spans="1:16" ht="33.6" customHeight="1">
      <c r="B37" s="230" t="s">
        <v>482</v>
      </c>
      <c r="C37" s="290"/>
      <c r="D37" s="290"/>
      <c r="E37" s="290"/>
      <c r="F37" s="290"/>
      <c r="G37" s="290"/>
      <c r="H37" s="290"/>
      <c r="I37" s="290"/>
      <c r="J37" s="290"/>
      <c r="K37" s="290"/>
      <c r="L37" s="301"/>
    </row>
    <row r="38" spans="1:16" ht="52.5" customHeight="1">
      <c r="A38" s="253">
        <v>1</v>
      </c>
      <c r="B38" s="179" t="s">
        <v>483</v>
      </c>
      <c r="C38" s="219" t="s">
        <v>242</v>
      </c>
      <c r="D38" s="177">
        <v>10.8</v>
      </c>
      <c r="E38" s="177">
        <v>4</v>
      </c>
      <c r="F38" s="177">
        <f>E38*D38</f>
        <v>43.2</v>
      </c>
      <c r="G38" s="177">
        <v>5</v>
      </c>
      <c r="H38" s="177">
        <f>G38*D38</f>
        <v>54</v>
      </c>
      <c r="I38" s="177">
        <v>0.2</v>
      </c>
      <c r="J38" s="177">
        <f>I38*D38</f>
        <v>2.16</v>
      </c>
      <c r="K38" s="178">
        <f>J38+H38+F38</f>
        <v>99.36</v>
      </c>
      <c r="L38" s="301"/>
    </row>
    <row r="39" spans="1:16" ht="31.5" customHeight="1">
      <c r="A39" s="253">
        <v>2</v>
      </c>
      <c r="B39" s="231" t="s">
        <v>484</v>
      </c>
      <c r="C39" s="219" t="s">
        <v>242</v>
      </c>
      <c r="D39" s="253">
        <v>1.95</v>
      </c>
      <c r="E39" s="253">
        <v>70</v>
      </c>
      <c r="F39" s="177">
        <f t="shared" ref="F39:F47" si="26">E39*D39</f>
        <v>136.5</v>
      </c>
      <c r="G39" s="253">
        <v>10</v>
      </c>
      <c r="H39" s="177">
        <f t="shared" ref="H39:H47" si="27">G39*D39</f>
        <v>19.5</v>
      </c>
      <c r="I39" s="253">
        <v>5</v>
      </c>
      <c r="J39" s="177">
        <f t="shared" ref="J39:J47" si="28">I39*D39</f>
        <v>9.75</v>
      </c>
      <c r="K39" s="178">
        <f t="shared" ref="K39:K47" si="29">J39+H39+F39</f>
        <v>165.75</v>
      </c>
      <c r="L39" s="301"/>
    </row>
    <row r="40" spans="1:16" ht="50.25" customHeight="1">
      <c r="A40" s="253">
        <v>3</v>
      </c>
      <c r="B40" s="231" t="s">
        <v>485</v>
      </c>
      <c r="C40" s="219" t="s">
        <v>242</v>
      </c>
      <c r="D40" s="253">
        <v>17.2</v>
      </c>
      <c r="E40" s="253">
        <v>1</v>
      </c>
      <c r="F40" s="177">
        <f t="shared" si="26"/>
        <v>17.2</v>
      </c>
      <c r="G40" s="253">
        <v>0.5</v>
      </c>
      <c r="H40" s="177">
        <f t="shared" si="27"/>
        <v>8.6</v>
      </c>
      <c r="I40" s="253">
        <v>0.5</v>
      </c>
      <c r="J40" s="177">
        <f t="shared" si="28"/>
        <v>8.6</v>
      </c>
      <c r="K40" s="178">
        <f t="shared" si="29"/>
        <v>34.4</v>
      </c>
      <c r="L40" s="301"/>
    </row>
    <row r="41" spans="1:16" ht="33" customHeight="1">
      <c r="A41" s="253">
        <v>4</v>
      </c>
      <c r="B41" s="231" t="s">
        <v>486</v>
      </c>
      <c r="C41" s="219" t="s">
        <v>242</v>
      </c>
      <c r="D41" s="253">
        <v>17.2</v>
      </c>
      <c r="E41" s="253">
        <v>18</v>
      </c>
      <c r="F41" s="177">
        <f t="shared" si="26"/>
        <v>309.59999999999997</v>
      </c>
      <c r="G41" s="253">
        <v>1</v>
      </c>
      <c r="H41" s="177">
        <f t="shared" si="27"/>
        <v>17.2</v>
      </c>
      <c r="I41" s="253">
        <v>1</v>
      </c>
      <c r="J41" s="177">
        <f t="shared" si="28"/>
        <v>17.2</v>
      </c>
      <c r="K41" s="178">
        <f t="shared" si="29"/>
        <v>343.99999999999994</v>
      </c>
      <c r="L41" s="301"/>
    </row>
    <row r="42" spans="1:16" ht="33" customHeight="1">
      <c r="A42" s="253">
        <v>5</v>
      </c>
      <c r="B42" s="293" t="s">
        <v>487</v>
      </c>
      <c r="C42" s="253" t="s">
        <v>157</v>
      </c>
      <c r="D42" s="253">
        <v>16</v>
      </c>
      <c r="E42" s="253">
        <v>2.5</v>
      </c>
      <c r="F42" s="177">
        <f t="shared" si="26"/>
        <v>40</v>
      </c>
      <c r="G42" s="253">
        <v>2</v>
      </c>
      <c r="H42" s="177">
        <f t="shared" si="27"/>
        <v>32</v>
      </c>
      <c r="I42" s="253">
        <v>0.5</v>
      </c>
      <c r="J42" s="177">
        <f t="shared" si="28"/>
        <v>8</v>
      </c>
      <c r="K42" s="178">
        <f t="shared" si="29"/>
        <v>80</v>
      </c>
      <c r="L42" s="301"/>
    </row>
    <row r="43" spans="1:16" ht="54" customHeight="1">
      <c r="A43" s="253">
        <v>6</v>
      </c>
      <c r="B43" s="293" t="s">
        <v>489</v>
      </c>
      <c r="C43" s="219" t="s">
        <v>242</v>
      </c>
      <c r="D43" s="253">
        <v>49</v>
      </c>
      <c r="E43" s="253">
        <v>4</v>
      </c>
      <c r="F43" s="177">
        <f t="shared" si="26"/>
        <v>196</v>
      </c>
      <c r="G43" s="253">
        <v>5</v>
      </c>
      <c r="H43" s="177">
        <f t="shared" si="27"/>
        <v>245</v>
      </c>
      <c r="I43" s="253">
        <v>0.2</v>
      </c>
      <c r="J43" s="177">
        <f t="shared" si="28"/>
        <v>9.8000000000000007</v>
      </c>
      <c r="K43" s="178">
        <f t="shared" si="29"/>
        <v>450.8</v>
      </c>
      <c r="L43" s="301"/>
    </row>
    <row r="44" spans="1:16" ht="37.5" customHeight="1">
      <c r="A44" s="219">
        <v>7</v>
      </c>
      <c r="B44" s="223" t="s">
        <v>488</v>
      </c>
      <c r="C44" s="219" t="s">
        <v>242</v>
      </c>
      <c r="D44" s="219">
        <v>17.2</v>
      </c>
      <c r="E44" s="219">
        <v>4</v>
      </c>
      <c r="F44" s="177">
        <f t="shared" si="26"/>
        <v>68.8</v>
      </c>
      <c r="G44" s="219">
        <v>5</v>
      </c>
      <c r="H44" s="177">
        <f t="shared" si="27"/>
        <v>86</v>
      </c>
      <c r="I44" s="219">
        <v>0.2</v>
      </c>
      <c r="J44" s="177">
        <f t="shared" si="28"/>
        <v>3.44</v>
      </c>
      <c r="K44" s="178">
        <f t="shared" si="29"/>
        <v>158.24</v>
      </c>
      <c r="L44" s="301"/>
    </row>
    <row r="45" spans="1:16" s="77" customFormat="1" ht="31.5" customHeight="1">
      <c r="A45" s="219">
        <v>8</v>
      </c>
      <c r="B45" s="223" t="s">
        <v>490</v>
      </c>
      <c r="C45" s="219" t="s">
        <v>242</v>
      </c>
      <c r="D45" s="219">
        <v>52</v>
      </c>
      <c r="E45" s="219">
        <v>0</v>
      </c>
      <c r="F45" s="177">
        <f t="shared" si="26"/>
        <v>0</v>
      </c>
      <c r="G45" s="219">
        <v>1</v>
      </c>
      <c r="H45" s="219">
        <f t="shared" si="27"/>
        <v>52</v>
      </c>
      <c r="I45" s="219">
        <v>0.2</v>
      </c>
      <c r="J45" s="219">
        <f t="shared" si="28"/>
        <v>10.4</v>
      </c>
      <c r="K45" s="144">
        <f t="shared" si="29"/>
        <v>62.4</v>
      </c>
      <c r="L45" s="301"/>
      <c r="N45" s="77">
        <v>9</v>
      </c>
    </row>
    <row r="46" spans="1:16" ht="36.6" customHeight="1">
      <c r="A46" s="219">
        <v>9</v>
      </c>
      <c r="B46" s="293" t="s">
        <v>491</v>
      </c>
      <c r="C46" s="219" t="s">
        <v>242</v>
      </c>
      <c r="D46" s="219">
        <v>8</v>
      </c>
      <c r="E46" s="219">
        <v>10</v>
      </c>
      <c r="F46" s="253">
        <f t="shared" si="26"/>
        <v>80</v>
      </c>
      <c r="G46" s="219">
        <v>6</v>
      </c>
      <c r="H46" s="219">
        <f t="shared" si="27"/>
        <v>48</v>
      </c>
      <c r="I46" s="219">
        <v>1</v>
      </c>
      <c r="J46" s="219">
        <f t="shared" si="28"/>
        <v>8</v>
      </c>
      <c r="K46" s="277">
        <f t="shared" si="29"/>
        <v>136</v>
      </c>
      <c r="L46" s="301"/>
      <c r="O46" s="2">
        <v>3</v>
      </c>
      <c r="P46" s="2">
        <v>2</v>
      </c>
    </row>
    <row r="47" spans="1:16" ht="53.25" customHeight="1">
      <c r="A47" s="253">
        <v>10</v>
      </c>
      <c r="B47" s="231" t="s">
        <v>492</v>
      </c>
      <c r="C47" s="219" t="s">
        <v>242</v>
      </c>
      <c r="D47" s="292">
        <v>52</v>
      </c>
      <c r="E47" s="292">
        <v>8</v>
      </c>
      <c r="F47" s="219">
        <f t="shared" si="26"/>
        <v>416</v>
      </c>
      <c r="G47" s="292">
        <v>4</v>
      </c>
      <c r="H47" s="219">
        <f t="shared" si="27"/>
        <v>208</v>
      </c>
      <c r="I47" s="292">
        <v>0.5</v>
      </c>
      <c r="J47" s="219">
        <f t="shared" si="28"/>
        <v>26</v>
      </c>
      <c r="K47" s="219">
        <f t="shared" si="29"/>
        <v>650</v>
      </c>
      <c r="L47" s="301"/>
    </row>
    <row r="48" spans="1:16" ht="16.5" customHeight="1">
      <c r="A48" s="253"/>
      <c r="B48" s="293"/>
      <c r="C48" s="253"/>
      <c r="D48" s="292"/>
      <c r="E48" s="292"/>
      <c r="F48" s="219"/>
      <c r="G48" s="292"/>
      <c r="H48" s="292"/>
      <c r="I48" s="292"/>
      <c r="J48" s="292"/>
      <c r="K48" s="232">
        <f>SUM(K38:K47)</f>
        <v>2180.9499999999998</v>
      </c>
      <c r="L48" s="300">
        <f t="shared" si="25"/>
        <v>3003.16815</v>
      </c>
    </row>
    <row r="49" spans="1:23" ht="15.75">
      <c r="A49" s="290"/>
      <c r="B49" s="235" t="s">
        <v>496</v>
      </c>
      <c r="C49" s="290"/>
      <c r="D49" s="290"/>
      <c r="E49" s="290"/>
      <c r="F49" s="290"/>
      <c r="G49" s="290"/>
      <c r="H49" s="290"/>
      <c r="I49" s="290"/>
      <c r="J49" s="290"/>
      <c r="K49" s="290"/>
      <c r="L49" s="301"/>
    </row>
    <row r="50" spans="1:23" ht="15.75">
      <c r="A50" s="253"/>
      <c r="B50" s="230" t="s">
        <v>493</v>
      </c>
      <c r="C50" s="290"/>
      <c r="D50" s="290"/>
      <c r="E50" s="290"/>
      <c r="F50" s="290"/>
      <c r="G50" s="290"/>
      <c r="H50" s="290"/>
      <c r="I50" s="290"/>
      <c r="J50" s="290"/>
      <c r="K50" s="290"/>
      <c r="L50" s="301"/>
    </row>
    <row r="51" spans="1:23" ht="45">
      <c r="A51" s="219">
        <v>1</v>
      </c>
      <c r="B51" s="223" t="s">
        <v>494</v>
      </c>
      <c r="C51" s="219" t="s">
        <v>255</v>
      </c>
      <c r="D51" s="219">
        <v>24</v>
      </c>
      <c r="E51" s="219">
        <v>0</v>
      </c>
      <c r="F51" s="253">
        <f>E51*D51</f>
        <v>0</v>
      </c>
      <c r="G51" s="219">
        <v>5.39</v>
      </c>
      <c r="H51" s="144">
        <f>G51*D51</f>
        <v>129.35999999999999</v>
      </c>
      <c r="I51" s="219">
        <v>36.97</v>
      </c>
      <c r="J51" s="144">
        <f>I51*D51</f>
        <v>887.28</v>
      </c>
      <c r="K51" s="144">
        <f>J51+H51+F51</f>
        <v>1016.64</v>
      </c>
      <c r="L51" s="301"/>
    </row>
    <row r="52" spans="1:23" ht="30">
      <c r="A52" s="219">
        <v>2</v>
      </c>
      <c r="B52" s="223" t="s">
        <v>495</v>
      </c>
      <c r="C52" s="76" t="s">
        <v>240</v>
      </c>
      <c r="D52" s="219">
        <v>72</v>
      </c>
      <c r="E52" s="219">
        <v>0</v>
      </c>
      <c r="F52" s="253">
        <f>E52*D52</f>
        <v>0</v>
      </c>
      <c r="G52" s="219">
        <v>3</v>
      </c>
      <c r="H52" s="144">
        <f>G52*D52</f>
        <v>216</v>
      </c>
      <c r="I52" s="219">
        <v>4</v>
      </c>
      <c r="J52" s="144">
        <f>I52*D52</f>
        <v>288</v>
      </c>
      <c r="K52" s="144">
        <f>J52+H52+F52</f>
        <v>504</v>
      </c>
      <c r="L52" s="301"/>
    </row>
    <row r="53" spans="1:23">
      <c r="A53" s="219"/>
      <c r="B53" s="253" t="s">
        <v>158</v>
      </c>
      <c r="C53" s="219"/>
      <c r="D53" s="219"/>
      <c r="E53" s="219"/>
      <c r="F53" s="253"/>
      <c r="G53" s="219"/>
      <c r="H53" s="219"/>
      <c r="I53" s="219"/>
      <c r="J53" s="219"/>
      <c r="K53" s="232">
        <f>SUM(K51:K52)</f>
        <v>1520.6399999999999</v>
      </c>
      <c r="L53" s="300">
        <f t="shared" ref="L53" si="30">K53*1.377</f>
        <v>2093.92128</v>
      </c>
    </row>
    <row r="54" spans="1:23" ht="15.75">
      <c r="A54" s="290"/>
      <c r="B54" s="235" t="s">
        <v>689</v>
      </c>
      <c r="C54" s="290"/>
      <c r="D54" s="290"/>
      <c r="E54" s="290"/>
      <c r="F54" s="290"/>
      <c r="G54" s="290"/>
      <c r="H54" s="290"/>
      <c r="I54" s="290"/>
      <c r="J54" s="290"/>
      <c r="K54" s="290"/>
      <c r="L54" s="301"/>
    </row>
    <row r="55" spans="1:23" ht="30" customHeight="1">
      <c r="A55" s="253"/>
      <c r="B55" s="230" t="s">
        <v>497</v>
      </c>
      <c r="C55" s="290"/>
      <c r="D55" s="290"/>
      <c r="E55" s="290"/>
      <c r="F55" s="290"/>
      <c r="G55" s="290"/>
      <c r="H55" s="290"/>
      <c r="I55" s="290"/>
      <c r="J55" s="290"/>
      <c r="K55" s="290"/>
      <c r="L55" s="301"/>
    </row>
    <row r="56" spans="1:23" s="149" customFormat="1" ht="29.25" customHeight="1">
      <c r="A56" s="219">
        <v>1</v>
      </c>
      <c r="B56" s="223" t="s">
        <v>500</v>
      </c>
      <c r="C56" s="219" t="s">
        <v>8</v>
      </c>
      <c r="D56" s="219">
        <v>1</v>
      </c>
      <c r="E56" s="219">
        <v>130</v>
      </c>
      <c r="F56" s="253">
        <f t="shared" ref="F56:F61" si="31">E56*D56</f>
        <v>130</v>
      </c>
      <c r="G56" s="219">
        <v>10</v>
      </c>
      <c r="H56" s="144">
        <f>G56*D56</f>
        <v>10</v>
      </c>
      <c r="I56" s="219">
        <v>10</v>
      </c>
      <c r="J56" s="144">
        <f t="shared" ref="J56:J61" si="32">I56*D56</f>
        <v>10</v>
      </c>
      <c r="K56" s="144">
        <f>J56+H56+F56</f>
        <v>150</v>
      </c>
      <c r="L56" s="301"/>
    </row>
    <row r="57" spans="1:23" s="149" customFormat="1" ht="29.25" customHeight="1">
      <c r="A57" s="219">
        <v>2</v>
      </c>
      <c r="B57" s="223" t="s">
        <v>507</v>
      </c>
      <c r="C57" s="219" t="s">
        <v>157</v>
      </c>
      <c r="D57" s="219">
        <v>100</v>
      </c>
      <c r="E57" s="219">
        <v>0</v>
      </c>
      <c r="F57" s="253">
        <f t="shared" si="31"/>
        <v>0</v>
      </c>
      <c r="G57" s="219">
        <v>1</v>
      </c>
      <c r="H57" s="144">
        <f>G57*D57</f>
        <v>100</v>
      </c>
      <c r="I57" s="219">
        <v>0</v>
      </c>
      <c r="J57" s="144">
        <f t="shared" si="32"/>
        <v>0</v>
      </c>
      <c r="K57" s="144">
        <f>J57+H57+F57</f>
        <v>100</v>
      </c>
      <c r="L57" s="301"/>
    </row>
    <row r="58" spans="1:23" ht="32.25" customHeight="1">
      <c r="A58" s="219">
        <v>3</v>
      </c>
      <c r="B58" s="223" t="s">
        <v>498</v>
      </c>
      <c r="C58" s="76" t="s">
        <v>157</v>
      </c>
      <c r="D58" s="219">
        <v>100</v>
      </c>
      <c r="E58" s="219">
        <v>0.6</v>
      </c>
      <c r="F58" s="253">
        <f t="shared" si="31"/>
        <v>60</v>
      </c>
      <c r="G58" s="219">
        <v>0.4</v>
      </c>
      <c r="H58" s="144">
        <f>G58*D58</f>
        <v>40</v>
      </c>
      <c r="I58" s="219">
        <v>0.2</v>
      </c>
      <c r="J58" s="144">
        <f t="shared" si="32"/>
        <v>20</v>
      </c>
      <c r="K58" s="144">
        <f>J58+H58+F58</f>
        <v>120</v>
      </c>
      <c r="L58" s="301"/>
    </row>
    <row r="59" spans="1:23" ht="29.25" customHeight="1">
      <c r="A59" s="253">
        <v>4</v>
      </c>
      <c r="B59" s="296" t="s">
        <v>499</v>
      </c>
      <c r="C59" s="253" t="s">
        <v>8</v>
      </c>
      <c r="D59" s="253">
        <v>1</v>
      </c>
      <c r="E59" s="253">
        <v>90</v>
      </c>
      <c r="F59" s="253">
        <f t="shared" si="31"/>
        <v>90</v>
      </c>
      <c r="G59" s="253">
        <v>15</v>
      </c>
      <c r="I59" s="253">
        <v>10</v>
      </c>
      <c r="J59" s="144">
        <f t="shared" si="32"/>
        <v>10</v>
      </c>
      <c r="K59" s="144">
        <f>J59+H60+F59</f>
        <v>115</v>
      </c>
      <c r="L59" s="74"/>
    </row>
    <row r="60" spans="1:23" s="149" customFormat="1" ht="27.75" customHeight="1">
      <c r="A60" s="253">
        <v>5</v>
      </c>
      <c r="B60" s="231" t="s">
        <v>501</v>
      </c>
      <c r="C60" s="253" t="s">
        <v>8</v>
      </c>
      <c r="D60" s="253">
        <v>1</v>
      </c>
      <c r="E60" s="253">
        <v>7</v>
      </c>
      <c r="F60" s="253">
        <f t="shared" si="31"/>
        <v>7</v>
      </c>
      <c r="G60" s="253">
        <v>5</v>
      </c>
      <c r="H60" s="144">
        <f>G59*D59</f>
        <v>15</v>
      </c>
      <c r="I60" s="253">
        <v>0</v>
      </c>
      <c r="J60" s="144">
        <f t="shared" si="32"/>
        <v>0</v>
      </c>
      <c r="K60" s="144">
        <f>J60+H61+F60</f>
        <v>12</v>
      </c>
      <c r="L60" s="74"/>
    </row>
    <row r="61" spans="1:23" s="149" customFormat="1" ht="45.75" customHeight="1">
      <c r="A61" s="253">
        <v>6</v>
      </c>
      <c r="B61" s="179" t="s">
        <v>502</v>
      </c>
      <c r="C61" s="76" t="s">
        <v>157</v>
      </c>
      <c r="D61" s="177">
        <v>50</v>
      </c>
      <c r="E61" s="177">
        <v>0.95</v>
      </c>
      <c r="F61" s="177">
        <f t="shared" si="31"/>
        <v>47.5</v>
      </c>
      <c r="G61" s="177">
        <v>0.5</v>
      </c>
      <c r="H61" s="144">
        <f>G60*D60</f>
        <v>5</v>
      </c>
      <c r="I61" s="177">
        <v>0.2</v>
      </c>
      <c r="J61" s="177">
        <f t="shared" si="32"/>
        <v>10</v>
      </c>
      <c r="K61" s="144">
        <f>J61+H62+F61</f>
        <v>72.5</v>
      </c>
      <c r="L61" s="74"/>
    </row>
    <row r="62" spans="1:23" ht="15.75">
      <c r="A62" s="253">
        <v>7</v>
      </c>
      <c r="B62" s="180" t="s">
        <v>506</v>
      </c>
      <c r="C62" s="276" t="s">
        <v>9</v>
      </c>
      <c r="D62" s="276">
        <v>1</v>
      </c>
      <c r="E62" s="276">
        <v>120</v>
      </c>
      <c r="F62" s="276">
        <f t="shared" ref="F62:F66" si="33">D62*E62</f>
        <v>120</v>
      </c>
      <c r="G62" s="276">
        <v>15</v>
      </c>
      <c r="H62" s="276">
        <f t="shared" ref="H62:H66" si="34">G62*D62</f>
        <v>15</v>
      </c>
      <c r="I62" s="276">
        <v>5</v>
      </c>
      <c r="J62" s="276">
        <f t="shared" ref="J62:J66" si="35">I62*D62</f>
        <v>5</v>
      </c>
      <c r="K62" s="276">
        <f t="shared" ref="K62:K66" si="36">J62+H62+F62</f>
        <v>140</v>
      </c>
      <c r="L62" s="74"/>
    </row>
    <row r="63" spans="1:23" s="149" customFormat="1" ht="30">
      <c r="A63" s="253">
        <v>8</v>
      </c>
      <c r="B63" s="223" t="s">
        <v>508</v>
      </c>
      <c r="C63" s="219" t="s">
        <v>157</v>
      </c>
      <c r="D63" s="219">
        <v>30</v>
      </c>
      <c r="E63" s="219">
        <v>0</v>
      </c>
      <c r="F63" s="253">
        <f>E63*D63</f>
        <v>0</v>
      </c>
      <c r="G63" s="219">
        <v>1</v>
      </c>
      <c r="H63" s="144">
        <f>G63*D63</f>
        <v>30</v>
      </c>
      <c r="I63" s="219">
        <v>0</v>
      </c>
      <c r="J63" s="144">
        <f>I63*D63</f>
        <v>0</v>
      </c>
      <c r="K63" s="144">
        <f>J63+H63+F63</f>
        <v>30</v>
      </c>
      <c r="L63" s="74"/>
    </row>
    <row r="64" spans="1:23" ht="32.25" customHeight="1">
      <c r="A64" s="253">
        <v>9</v>
      </c>
      <c r="B64" s="125" t="s">
        <v>503</v>
      </c>
      <c r="C64" s="276" t="s">
        <v>157</v>
      </c>
      <c r="D64" s="276">
        <v>40</v>
      </c>
      <c r="E64" s="276">
        <v>2.1</v>
      </c>
      <c r="F64" s="276">
        <f t="shared" si="33"/>
        <v>84</v>
      </c>
      <c r="G64" s="276">
        <v>1.5</v>
      </c>
      <c r="H64" s="276">
        <f t="shared" si="34"/>
        <v>60</v>
      </c>
      <c r="I64" s="276">
        <v>0.2</v>
      </c>
      <c r="J64" s="276">
        <f t="shared" si="35"/>
        <v>8</v>
      </c>
      <c r="K64" s="112">
        <f t="shared" si="36"/>
        <v>152</v>
      </c>
      <c r="L64" s="74"/>
      <c r="M64" s="193"/>
      <c r="N64" s="194"/>
      <c r="O64" s="195"/>
      <c r="P64" s="195"/>
      <c r="Q64" s="195"/>
      <c r="R64" s="195"/>
      <c r="S64" s="195"/>
      <c r="T64" s="195"/>
      <c r="U64" s="195"/>
      <c r="V64" s="195"/>
      <c r="W64" s="25"/>
    </row>
    <row r="65" spans="1:15" ht="18.600000000000001" customHeight="1">
      <c r="A65" s="253">
        <v>10</v>
      </c>
      <c r="B65" s="245" t="s">
        <v>504</v>
      </c>
      <c r="C65" s="253" t="s">
        <v>8</v>
      </c>
      <c r="D65" s="253">
        <v>3</v>
      </c>
      <c r="E65" s="253">
        <v>4</v>
      </c>
      <c r="F65" s="276">
        <f t="shared" si="33"/>
        <v>12</v>
      </c>
      <c r="G65" s="253">
        <v>2</v>
      </c>
      <c r="H65" s="276">
        <f t="shared" si="34"/>
        <v>6</v>
      </c>
      <c r="I65" s="253">
        <v>1</v>
      </c>
      <c r="J65" s="276">
        <f t="shared" si="35"/>
        <v>3</v>
      </c>
      <c r="K65" s="112">
        <f t="shared" si="36"/>
        <v>21</v>
      </c>
      <c r="L65" s="74"/>
    </row>
    <row r="66" spans="1:15" ht="34.15" customHeight="1">
      <c r="A66" s="253">
        <v>11</v>
      </c>
      <c r="B66" s="231" t="s">
        <v>505</v>
      </c>
      <c r="C66" s="253" t="s">
        <v>8</v>
      </c>
      <c r="D66" s="253">
        <v>3</v>
      </c>
      <c r="E66" s="253">
        <v>6</v>
      </c>
      <c r="F66" s="276">
        <f t="shared" si="33"/>
        <v>18</v>
      </c>
      <c r="G66" s="253">
        <v>5</v>
      </c>
      <c r="H66" s="276">
        <f t="shared" si="34"/>
        <v>15</v>
      </c>
      <c r="I66" s="253">
        <v>1</v>
      </c>
      <c r="J66" s="276">
        <f t="shared" si="35"/>
        <v>3</v>
      </c>
      <c r="K66" s="112">
        <f t="shared" si="36"/>
        <v>36</v>
      </c>
      <c r="L66" s="74"/>
    </row>
    <row r="67" spans="1:15" ht="21" customHeight="1">
      <c r="A67" s="253"/>
      <c r="B67" s="253" t="s">
        <v>158</v>
      </c>
      <c r="C67" s="219"/>
      <c r="D67" s="219"/>
      <c r="E67" s="219"/>
      <c r="F67" s="253"/>
      <c r="G67" s="219"/>
      <c r="H67" s="219"/>
      <c r="I67" s="219"/>
      <c r="J67" s="219"/>
      <c r="K67" s="232">
        <f>SUM(K56:K66)</f>
        <v>948.5</v>
      </c>
      <c r="L67" s="300">
        <f t="shared" ref="L67" si="37">K67*1.377</f>
        <v>1306.0844999999999</v>
      </c>
    </row>
    <row r="68" spans="1:15" ht="33.6" customHeight="1">
      <c r="A68" s="290"/>
      <c r="B68" s="235" t="s">
        <v>512</v>
      </c>
      <c r="C68" s="290"/>
      <c r="D68" s="290"/>
      <c r="E68" s="290"/>
      <c r="F68" s="290"/>
      <c r="G68" s="290"/>
      <c r="H68" s="290"/>
      <c r="I68" s="290"/>
      <c r="J68" s="290"/>
      <c r="K68" s="290"/>
      <c r="L68" s="301"/>
    </row>
    <row r="69" spans="1:15" ht="33.6" customHeight="1">
      <c r="A69" s="253"/>
      <c r="B69" s="230" t="s">
        <v>509</v>
      </c>
      <c r="C69" s="290"/>
      <c r="D69" s="290"/>
      <c r="E69" s="290"/>
      <c r="F69" s="290"/>
      <c r="G69" s="290"/>
      <c r="H69" s="290"/>
      <c r="I69" s="290"/>
      <c r="J69" s="290"/>
      <c r="K69" s="290"/>
      <c r="L69" s="301"/>
    </row>
    <row r="70" spans="1:15" ht="36" customHeight="1">
      <c r="A70" s="219">
        <v>1</v>
      </c>
      <c r="B70" s="223" t="s">
        <v>510</v>
      </c>
      <c r="C70" s="219" t="s">
        <v>242</v>
      </c>
      <c r="D70" s="219">
        <v>3.78</v>
      </c>
      <c r="E70" s="219">
        <v>130</v>
      </c>
      <c r="F70" s="253">
        <f>E70*D70</f>
        <v>491.4</v>
      </c>
      <c r="G70" s="219">
        <v>3</v>
      </c>
      <c r="H70" s="219">
        <f>G70*D70</f>
        <v>11.34</v>
      </c>
      <c r="I70" s="219">
        <v>3</v>
      </c>
      <c r="J70" s="219">
        <f>I70*D70</f>
        <v>11.34</v>
      </c>
      <c r="K70" s="144">
        <f>J70+H70+F70</f>
        <v>514.07999999999993</v>
      </c>
      <c r="L70" s="301"/>
    </row>
    <row r="71" spans="1:15" ht="33.75" customHeight="1">
      <c r="A71" s="219">
        <v>2</v>
      </c>
      <c r="B71" s="223" t="s">
        <v>511</v>
      </c>
      <c r="C71" s="219" t="s">
        <v>242</v>
      </c>
      <c r="D71" s="219">
        <v>2.88</v>
      </c>
      <c r="E71" s="219">
        <v>85</v>
      </c>
      <c r="F71" s="253">
        <f>E71*D71</f>
        <v>244.79999999999998</v>
      </c>
      <c r="G71" s="219">
        <v>3</v>
      </c>
      <c r="H71" s="219">
        <f>G71*D71</f>
        <v>8.64</v>
      </c>
      <c r="I71" s="219">
        <v>2</v>
      </c>
      <c r="J71" s="219">
        <f>I71*D71</f>
        <v>5.76</v>
      </c>
      <c r="K71" s="144">
        <f>J71+H71+F71</f>
        <v>259.2</v>
      </c>
      <c r="L71" s="301"/>
    </row>
    <row r="72" spans="1:15" ht="31.9" customHeight="1">
      <c r="A72" s="219"/>
      <c r="B72" s="253" t="s">
        <v>158</v>
      </c>
      <c r="C72" s="219"/>
      <c r="D72" s="219"/>
      <c r="E72" s="219"/>
      <c r="F72" s="253"/>
      <c r="G72" s="219"/>
      <c r="H72" s="219"/>
      <c r="I72" s="219"/>
      <c r="J72" s="219"/>
      <c r="K72" s="232">
        <f>SUM(K70:K71)</f>
        <v>773.28</v>
      </c>
      <c r="L72" s="300">
        <f t="shared" ref="L72" si="38">K72*1.377</f>
        <v>1064.80656</v>
      </c>
      <c r="O72" s="2">
        <v>2</v>
      </c>
    </row>
    <row r="73" spans="1:15" ht="24" customHeight="1">
      <c r="A73" s="290"/>
      <c r="B73" s="235" t="s">
        <v>584</v>
      </c>
      <c r="C73" s="290"/>
      <c r="D73" s="290"/>
      <c r="E73" s="290"/>
      <c r="F73" s="290"/>
      <c r="G73" s="290"/>
      <c r="H73" s="290"/>
      <c r="I73" s="290"/>
      <c r="J73" s="290"/>
      <c r="K73" s="290"/>
      <c r="L73" s="74"/>
    </row>
    <row r="74" spans="1:15" ht="24" customHeight="1">
      <c r="A74" s="290"/>
      <c r="B74" s="303" t="s">
        <v>513</v>
      </c>
      <c r="C74" s="290"/>
      <c r="D74" s="290"/>
      <c r="E74" s="290"/>
      <c r="F74" s="290"/>
      <c r="G74" s="290"/>
      <c r="H74" s="290"/>
      <c r="I74" s="290"/>
      <c r="J74" s="290"/>
      <c r="K74" s="290"/>
      <c r="L74" s="74"/>
    </row>
    <row r="75" spans="1:15" ht="51" customHeight="1">
      <c r="A75" s="253">
        <v>1</v>
      </c>
      <c r="B75" s="304" t="s">
        <v>621</v>
      </c>
      <c r="C75" s="253" t="s">
        <v>240</v>
      </c>
      <c r="D75" s="219">
        <v>2.4500000000000002</v>
      </c>
      <c r="E75" s="219">
        <v>0</v>
      </c>
      <c r="F75" s="219">
        <f>E75*D75</f>
        <v>0</v>
      </c>
      <c r="G75" s="219">
        <v>10</v>
      </c>
      <c r="H75" s="219">
        <f>G75*D75</f>
        <v>24.5</v>
      </c>
      <c r="I75" s="219">
        <v>0</v>
      </c>
      <c r="J75" s="219">
        <f>I75*D75</f>
        <v>0</v>
      </c>
      <c r="K75" s="219">
        <f>J75+H75+F75</f>
        <v>24.5</v>
      </c>
      <c r="L75" s="74"/>
    </row>
    <row r="76" spans="1:15" ht="33.75" customHeight="1">
      <c r="A76" s="253">
        <v>2</v>
      </c>
      <c r="B76" s="233" t="s">
        <v>622</v>
      </c>
      <c r="C76" s="253" t="s">
        <v>157</v>
      </c>
      <c r="D76" s="292">
        <v>59.5</v>
      </c>
      <c r="E76" s="292">
        <v>4.7</v>
      </c>
      <c r="F76" s="219">
        <f t="shared" ref="F76:F81" si="39">E76*D76</f>
        <v>279.65000000000003</v>
      </c>
      <c r="G76" s="292">
        <v>1</v>
      </c>
      <c r="H76" s="219">
        <f t="shared" ref="H76:H81" si="40">G76*D76</f>
        <v>59.5</v>
      </c>
      <c r="I76" s="292">
        <v>0.2</v>
      </c>
      <c r="J76" s="219">
        <f t="shared" ref="J76:J81" si="41">I76*D76</f>
        <v>11.9</v>
      </c>
      <c r="K76" s="219">
        <f t="shared" ref="K76:K81" si="42">J76+H76+F76</f>
        <v>351.05000000000007</v>
      </c>
      <c r="L76" s="74"/>
    </row>
    <row r="77" spans="1:15" ht="35.450000000000003" customHeight="1">
      <c r="A77" s="253">
        <v>3</v>
      </c>
      <c r="B77" s="233" t="s">
        <v>349</v>
      </c>
      <c r="C77" s="253" t="s">
        <v>240</v>
      </c>
      <c r="D77" s="292">
        <v>2.4500000000000002</v>
      </c>
      <c r="E77" s="292">
        <v>100</v>
      </c>
      <c r="F77" s="219">
        <f t="shared" si="39"/>
        <v>245.00000000000003</v>
      </c>
      <c r="G77" s="292">
        <v>20</v>
      </c>
      <c r="H77" s="219">
        <f t="shared" si="40"/>
        <v>49</v>
      </c>
      <c r="I77" s="292">
        <v>15</v>
      </c>
      <c r="J77" s="219">
        <f t="shared" si="41"/>
        <v>36.75</v>
      </c>
      <c r="K77" s="219">
        <f t="shared" si="42"/>
        <v>330.75</v>
      </c>
      <c r="L77" s="74"/>
    </row>
    <row r="78" spans="1:15" ht="47.25" customHeight="1">
      <c r="A78" s="253">
        <v>4</v>
      </c>
      <c r="B78" s="233" t="s">
        <v>516</v>
      </c>
      <c r="C78" s="253" t="s">
        <v>242</v>
      </c>
      <c r="D78" s="292">
        <v>100</v>
      </c>
      <c r="E78" s="292">
        <v>7.1</v>
      </c>
      <c r="F78" s="219">
        <f t="shared" si="39"/>
        <v>710</v>
      </c>
      <c r="G78" s="292">
        <v>0.3</v>
      </c>
      <c r="H78" s="219">
        <f t="shared" si="40"/>
        <v>30</v>
      </c>
      <c r="I78" s="292">
        <v>0.2</v>
      </c>
      <c r="J78" s="219">
        <f t="shared" si="41"/>
        <v>20</v>
      </c>
      <c r="K78" s="219">
        <f t="shared" si="42"/>
        <v>760</v>
      </c>
      <c r="L78" s="74"/>
    </row>
    <row r="79" spans="1:15" ht="54" customHeight="1">
      <c r="A79" s="253">
        <v>5</v>
      </c>
      <c r="B79" s="233" t="s">
        <v>515</v>
      </c>
      <c r="C79" s="253" t="s">
        <v>8</v>
      </c>
      <c r="D79" s="292">
        <v>2</v>
      </c>
      <c r="E79" s="292">
        <v>35</v>
      </c>
      <c r="F79" s="219">
        <f t="shared" si="39"/>
        <v>70</v>
      </c>
      <c r="G79" s="292">
        <v>10</v>
      </c>
      <c r="H79" s="219">
        <f t="shared" si="40"/>
        <v>20</v>
      </c>
      <c r="I79" s="292">
        <v>5</v>
      </c>
      <c r="J79" s="219">
        <f t="shared" si="41"/>
        <v>10</v>
      </c>
      <c r="K79" s="219">
        <f t="shared" si="42"/>
        <v>100</v>
      </c>
      <c r="L79" s="74"/>
    </row>
    <row r="80" spans="1:15" ht="49.5" customHeight="1">
      <c r="A80" s="253">
        <v>6</v>
      </c>
      <c r="B80" s="233" t="s">
        <v>514</v>
      </c>
      <c r="C80" s="253" t="s">
        <v>157</v>
      </c>
      <c r="D80" s="292">
        <v>190</v>
      </c>
      <c r="E80" s="292">
        <v>0.1</v>
      </c>
      <c r="F80" s="219">
        <f t="shared" si="39"/>
        <v>19</v>
      </c>
      <c r="G80" s="292">
        <v>0.1</v>
      </c>
      <c r="H80" s="219">
        <f t="shared" si="40"/>
        <v>19</v>
      </c>
      <c r="I80" s="292">
        <v>0.02</v>
      </c>
      <c r="J80" s="219">
        <f t="shared" si="41"/>
        <v>3.8000000000000003</v>
      </c>
      <c r="K80" s="219">
        <f t="shared" si="42"/>
        <v>41.8</v>
      </c>
      <c r="L80" s="74"/>
    </row>
    <row r="81" spans="1:12" ht="37.5" customHeight="1">
      <c r="A81" s="289">
        <v>7</v>
      </c>
      <c r="B81" s="233" t="s">
        <v>259</v>
      </c>
      <c r="C81" s="253" t="s">
        <v>43</v>
      </c>
      <c r="D81" s="292">
        <v>0.5</v>
      </c>
      <c r="E81" s="292">
        <v>200</v>
      </c>
      <c r="F81" s="219">
        <f t="shared" si="39"/>
        <v>100</v>
      </c>
      <c r="G81" s="292">
        <v>200</v>
      </c>
      <c r="H81" s="219">
        <f t="shared" si="40"/>
        <v>100</v>
      </c>
      <c r="I81" s="292">
        <v>10</v>
      </c>
      <c r="J81" s="219">
        <f t="shared" si="41"/>
        <v>5</v>
      </c>
      <c r="K81" s="219">
        <f t="shared" si="42"/>
        <v>205</v>
      </c>
      <c r="L81" s="74"/>
    </row>
    <row r="82" spans="1:12" ht="36" customHeight="1">
      <c r="A82" s="290"/>
      <c r="B82" s="298" t="s">
        <v>158</v>
      </c>
      <c r="C82" s="290"/>
      <c r="D82" s="290"/>
      <c r="E82" s="290"/>
      <c r="F82" s="294"/>
      <c r="G82" s="290"/>
      <c r="H82" s="290"/>
      <c r="I82" s="290"/>
      <c r="J82" s="290"/>
      <c r="K82" s="191">
        <f>SUM(K75:K81)</f>
        <v>1813.1000000000001</v>
      </c>
      <c r="L82" s="300">
        <f>K82*1.08*1.06*1.02*1.18</f>
        <v>2498.2365487680004</v>
      </c>
    </row>
    <row r="83" spans="1:12" ht="36" customHeight="1">
      <c r="A83" s="253"/>
      <c r="B83" s="235" t="s">
        <v>690</v>
      </c>
      <c r="C83" s="337"/>
      <c r="D83" s="337"/>
      <c r="E83" s="337"/>
      <c r="F83" s="219"/>
      <c r="G83" s="337"/>
      <c r="H83" s="337"/>
      <c r="I83" s="337"/>
      <c r="J83" s="337"/>
      <c r="K83" s="337"/>
      <c r="L83" s="301"/>
    </row>
    <row r="84" spans="1:12" ht="29.25" customHeight="1">
      <c r="A84" s="8"/>
      <c r="B84" s="393" t="s">
        <v>619</v>
      </c>
      <c r="C84" s="227"/>
      <c r="D84" s="227"/>
      <c r="E84" s="227"/>
      <c r="F84" s="227"/>
      <c r="G84" s="227"/>
      <c r="H84" s="227"/>
      <c r="I84" s="227"/>
      <c r="J84" s="227"/>
      <c r="K84" s="227"/>
      <c r="L84" s="301"/>
    </row>
    <row r="85" spans="1:12" ht="45.75" customHeight="1">
      <c r="A85" s="337">
        <v>1</v>
      </c>
      <c r="B85" s="304" t="s">
        <v>623</v>
      </c>
      <c r="C85" s="337" t="s">
        <v>240</v>
      </c>
      <c r="D85" s="219">
        <v>5.6</v>
      </c>
      <c r="E85" s="219">
        <v>0</v>
      </c>
      <c r="F85" s="219">
        <f>E85*D85</f>
        <v>0</v>
      </c>
      <c r="G85" s="219">
        <v>10</v>
      </c>
      <c r="H85" s="219">
        <f>G85*D85</f>
        <v>56</v>
      </c>
      <c r="I85" s="219">
        <v>0</v>
      </c>
      <c r="J85" s="219">
        <f>I85*D85</f>
        <v>0</v>
      </c>
      <c r="K85" s="219">
        <f>J85+H85+F85</f>
        <v>56</v>
      </c>
      <c r="L85" s="301"/>
    </row>
    <row r="86" spans="1:12" ht="34.15" customHeight="1">
      <c r="A86" s="337">
        <v>2</v>
      </c>
      <c r="B86" s="233" t="s">
        <v>620</v>
      </c>
      <c r="C86" s="337" t="s">
        <v>157</v>
      </c>
      <c r="D86" s="292">
        <v>165</v>
      </c>
      <c r="E86" s="292">
        <v>4.7</v>
      </c>
      <c r="F86" s="219">
        <f t="shared" ref="F86:F89" si="43">E86*D86</f>
        <v>775.5</v>
      </c>
      <c r="G86" s="292">
        <v>1</v>
      </c>
      <c r="H86" s="219">
        <f t="shared" ref="H86:H89" si="44">G86*D86</f>
        <v>165</v>
      </c>
      <c r="I86" s="292">
        <v>0.2</v>
      </c>
      <c r="J86" s="219">
        <f t="shared" ref="J86:J89" si="45">I86*D86</f>
        <v>33</v>
      </c>
      <c r="K86" s="144">
        <f t="shared" ref="K86:K89" si="46">J86+H86+F86</f>
        <v>973.5</v>
      </c>
      <c r="L86" s="301"/>
    </row>
    <row r="87" spans="1:12" s="149" customFormat="1" ht="34.15" customHeight="1">
      <c r="A87" s="434">
        <v>3</v>
      </c>
      <c r="B87" s="233" t="s">
        <v>791</v>
      </c>
      <c r="C87" s="434" t="s">
        <v>157</v>
      </c>
      <c r="D87" s="292">
        <v>37.5</v>
      </c>
      <c r="E87" s="292">
        <v>4.7</v>
      </c>
      <c r="F87" s="219">
        <f t="shared" ref="F87" si="47">E87*D87</f>
        <v>176.25</v>
      </c>
      <c r="G87" s="292">
        <v>1</v>
      </c>
      <c r="H87" s="219">
        <f t="shared" ref="H87" si="48">G87*D87</f>
        <v>37.5</v>
      </c>
      <c r="I87" s="292">
        <v>0.2</v>
      </c>
      <c r="J87" s="219">
        <f t="shared" ref="J87" si="49">I87*D87</f>
        <v>7.5</v>
      </c>
      <c r="K87" s="144">
        <f t="shared" ref="K87" si="50">J87+H87+F87</f>
        <v>221.25</v>
      </c>
      <c r="L87" s="301"/>
    </row>
    <row r="88" spans="1:12" ht="31.15" customHeight="1">
      <c r="A88" s="337">
        <v>4</v>
      </c>
      <c r="B88" s="233" t="s">
        <v>349</v>
      </c>
      <c r="C88" s="337" t="s">
        <v>240</v>
      </c>
      <c r="D88" s="292">
        <v>5.6</v>
      </c>
      <c r="E88" s="292">
        <v>100</v>
      </c>
      <c r="F88" s="219">
        <f t="shared" si="43"/>
        <v>560</v>
      </c>
      <c r="G88" s="292">
        <v>20</v>
      </c>
      <c r="H88" s="219">
        <f t="shared" si="44"/>
        <v>112</v>
      </c>
      <c r="I88" s="292">
        <v>15</v>
      </c>
      <c r="J88" s="219">
        <f t="shared" si="45"/>
        <v>84</v>
      </c>
      <c r="K88" s="144">
        <f t="shared" si="46"/>
        <v>756</v>
      </c>
      <c r="L88" s="301"/>
    </row>
    <row r="89" spans="1:12" s="149" customFormat="1" ht="50.25" customHeight="1">
      <c r="A89" s="434">
        <v>5</v>
      </c>
      <c r="B89" s="233" t="s">
        <v>792</v>
      </c>
      <c r="C89" s="434" t="s">
        <v>242</v>
      </c>
      <c r="D89" s="292">
        <v>135</v>
      </c>
      <c r="E89" s="292">
        <v>3.4</v>
      </c>
      <c r="F89" s="219">
        <f t="shared" si="43"/>
        <v>459</v>
      </c>
      <c r="G89" s="292">
        <v>0.3</v>
      </c>
      <c r="H89" s="219">
        <f t="shared" si="44"/>
        <v>40.5</v>
      </c>
      <c r="I89" s="292">
        <v>0.2</v>
      </c>
      <c r="J89" s="219">
        <f t="shared" si="45"/>
        <v>27</v>
      </c>
      <c r="K89" s="219">
        <f t="shared" si="46"/>
        <v>526.5</v>
      </c>
      <c r="L89" s="301"/>
    </row>
    <row r="90" spans="1:12" s="149" customFormat="1" ht="50.25" customHeight="1">
      <c r="A90" s="434">
        <v>6</v>
      </c>
      <c r="B90" s="233" t="s">
        <v>793</v>
      </c>
      <c r="C90" s="434" t="s">
        <v>242</v>
      </c>
      <c r="D90" s="292">
        <v>80</v>
      </c>
      <c r="E90" s="292">
        <v>0</v>
      </c>
      <c r="F90" s="219">
        <f t="shared" ref="F90" si="51">E90*D90</f>
        <v>0</v>
      </c>
      <c r="G90" s="292">
        <v>0.3</v>
      </c>
      <c r="H90" s="219">
        <f t="shared" ref="H90" si="52">G90*D90</f>
        <v>24</v>
      </c>
      <c r="I90" s="292">
        <v>0.2</v>
      </c>
      <c r="J90" s="219">
        <f t="shared" ref="J90" si="53">I90*D90</f>
        <v>16</v>
      </c>
      <c r="K90" s="219">
        <f t="shared" ref="K90" si="54">J90+H90+F90</f>
        <v>40</v>
      </c>
      <c r="L90" s="301"/>
    </row>
    <row r="91" spans="1:12" ht="19.899999999999999" customHeight="1">
      <c r="A91" s="253"/>
      <c r="B91" s="298" t="s">
        <v>158</v>
      </c>
      <c r="C91" s="337"/>
      <c r="D91" s="337"/>
      <c r="E91" s="337"/>
      <c r="F91" s="219"/>
      <c r="G91" s="337"/>
      <c r="H91" s="337"/>
      <c r="I91" s="337"/>
      <c r="J91" s="337"/>
      <c r="K91" s="232">
        <f>SUM(K85:K89)</f>
        <v>2533.25</v>
      </c>
      <c r="L91" s="300">
        <f t="shared" ref="L91" si="55">K91*1.08*1.06*1.02*1.18</f>
        <v>3490.5177525600006</v>
      </c>
    </row>
    <row r="92" spans="1:12" ht="31.9" customHeight="1">
      <c r="A92" s="253"/>
      <c r="B92" s="235" t="s">
        <v>691</v>
      </c>
      <c r="C92" s="253"/>
      <c r="D92" s="253"/>
      <c r="E92" s="253"/>
      <c r="F92" s="219"/>
      <c r="G92" s="253"/>
      <c r="H92" s="253"/>
      <c r="I92" s="253"/>
      <c r="J92" s="253"/>
      <c r="K92" s="253"/>
      <c r="L92" s="74"/>
    </row>
    <row r="93" spans="1:12" ht="33" customHeight="1">
      <c r="A93" s="253"/>
      <c r="B93" s="231" t="s">
        <v>581</v>
      </c>
      <c r="C93" s="253"/>
      <c r="D93" s="253"/>
      <c r="E93" s="253"/>
      <c r="F93" s="219"/>
      <c r="G93" s="253"/>
      <c r="H93" s="253"/>
      <c r="I93" s="253"/>
      <c r="J93" s="253"/>
      <c r="K93" s="253"/>
      <c r="L93" s="74"/>
    </row>
    <row r="94" spans="1:12" ht="35.25" customHeight="1">
      <c r="A94" s="253">
        <v>1</v>
      </c>
      <c r="B94" s="293" t="s">
        <v>582</v>
      </c>
      <c r="C94" s="325" t="s">
        <v>240</v>
      </c>
      <c r="D94" s="325">
        <v>30</v>
      </c>
      <c r="E94" s="325">
        <v>0</v>
      </c>
      <c r="F94" s="219">
        <f>E94*D94</f>
        <v>0</v>
      </c>
      <c r="G94" s="325">
        <v>3</v>
      </c>
      <c r="H94" s="325">
        <f>G94*D94</f>
        <v>90</v>
      </c>
      <c r="I94" s="325">
        <v>4</v>
      </c>
      <c r="J94" s="325">
        <f>I94*D94</f>
        <v>120</v>
      </c>
      <c r="K94" s="144">
        <f>J94+H94+F94</f>
        <v>210</v>
      </c>
      <c r="L94" s="74"/>
    </row>
    <row r="95" spans="1:12" s="149" customFormat="1" ht="19.899999999999999" customHeight="1">
      <c r="A95" s="253"/>
      <c r="B95" s="325" t="s">
        <v>583</v>
      </c>
      <c r="C95" s="290"/>
      <c r="D95" s="290"/>
      <c r="E95" s="290"/>
      <c r="F95" s="294"/>
      <c r="G95" s="290"/>
      <c r="H95" s="290"/>
      <c r="I95" s="290"/>
      <c r="J95" s="290"/>
      <c r="K95" s="318">
        <f>K94*2</f>
        <v>420</v>
      </c>
      <c r="L95" s="200">
        <f>K95*1.08*1.06*1.02*1.18</f>
        <v>578.71013760000005</v>
      </c>
    </row>
    <row r="96" spans="1:12" s="149" customFormat="1" ht="18" customHeight="1">
      <c r="A96" s="253"/>
      <c r="B96" s="253"/>
      <c r="C96" s="290"/>
      <c r="D96" s="290"/>
      <c r="E96" s="290"/>
      <c r="F96" s="294"/>
      <c r="G96" s="290"/>
      <c r="H96" s="290"/>
      <c r="I96" s="290"/>
      <c r="J96" s="290"/>
      <c r="K96" s="239"/>
      <c r="L96" s="74"/>
    </row>
    <row r="97" spans="1:12" s="149" customFormat="1" ht="18.600000000000001" customHeight="1">
      <c r="A97" s="253"/>
      <c r="B97" s="235" t="s">
        <v>517</v>
      </c>
      <c r="C97" s="290"/>
      <c r="D97" s="290"/>
      <c r="E97" s="290"/>
      <c r="F97" s="294"/>
      <c r="G97" s="290"/>
      <c r="H97" s="290"/>
      <c r="I97" s="290"/>
      <c r="J97" s="290"/>
      <c r="K97" s="239"/>
      <c r="L97" s="74"/>
    </row>
    <row r="98" spans="1:12" s="149" customFormat="1" ht="17.45" customHeight="1">
      <c r="A98" s="253">
        <v>1</v>
      </c>
      <c r="B98" s="245" t="s">
        <v>247</v>
      </c>
      <c r="C98" s="253" t="s">
        <v>157</v>
      </c>
      <c r="D98" s="253">
        <v>25</v>
      </c>
      <c r="E98" s="253">
        <v>3</v>
      </c>
      <c r="F98" s="219">
        <f>E98*D98</f>
        <v>75</v>
      </c>
      <c r="G98" s="253">
        <v>1</v>
      </c>
      <c r="H98" s="253">
        <f>G98*D98</f>
        <v>25</v>
      </c>
      <c r="I98" s="253">
        <v>1</v>
      </c>
      <c r="J98" s="253">
        <f>I98*D98</f>
        <v>25</v>
      </c>
      <c r="K98" s="235">
        <f>J98+H98+F98</f>
        <v>125</v>
      </c>
      <c r="L98" s="200">
        <f>K98*1.08*1.06*1.02*1.18</f>
        <v>172.23515999999998</v>
      </c>
    </row>
    <row r="99" spans="1:12" s="149" customFormat="1" ht="20.45" customHeight="1">
      <c r="A99" s="8"/>
      <c r="B99" s="235" t="s">
        <v>692</v>
      </c>
      <c r="C99" s="8"/>
      <c r="D99" s="8"/>
      <c r="E99" s="8"/>
      <c r="F99" s="8"/>
      <c r="G99" s="8"/>
      <c r="H99" s="8"/>
      <c r="I99" s="8"/>
      <c r="J99" s="8"/>
      <c r="K99" s="8"/>
      <c r="L99" s="310"/>
    </row>
    <row r="100" spans="1:12" s="149" customFormat="1" ht="29.25" customHeight="1">
      <c r="A100" s="227"/>
      <c r="B100" s="230" t="s">
        <v>244</v>
      </c>
      <c r="C100" s="227"/>
      <c r="D100" s="227"/>
      <c r="E100" s="276"/>
      <c r="F100" s="276"/>
      <c r="G100" s="227"/>
      <c r="H100" s="227"/>
      <c r="I100" s="227"/>
      <c r="J100" s="227"/>
      <c r="K100" s="227"/>
      <c r="L100" s="310"/>
    </row>
    <row r="101" spans="1:12" ht="48" customHeight="1">
      <c r="A101" s="253">
        <v>1</v>
      </c>
      <c r="B101" s="304" t="s">
        <v>520</v>
      </c>
      <c r="C101" s="253" t="s">
        <v>240</v>
      </c>
      <c r="D101" s="219">
        <v>0.08</v>
      </c>
      <c r="E101" s="219">
        <v>0</v>
      </c>
      <c r="F101" s="219">
        <f>E101*D101</f>
        <v>0</v>
      </c>
      <c r="G101" s="219">
        <v>10</v>
      </c>
      <c r="H101" s="219">
        <f>G101*D101</f>
        <v>0.8</v>
      </c>
      <c r="I101" s="219">
        <v>0</v>
      </c>
      <c r="J101" s="219">
        <f>I101*D101</f>
        <v>0</v>
      </c>
      <c r="K101" s="219">
        <f>J101+H101+F101</f>
        <v>0.8</v>
      </c>
      <c r="L101" s="310"/>
    </row>
    <row r="102" spans="1:12" ht="36" customHeight="1">
      <c r="A102" s="253">
        <v>2</v>
      </c>
      <c r="B102" s="233" t="s">
        <v>518</v>
      </c>
      <c r="C102" s="253" t="s">
        <v>157</v>
      </c>
      <c r="D102" s="292">
        <v>6</v>
      </c>
      <c r="E102" s="292">
        <v>0</v>
      </c>
      <c r="F102" s="219">
        <f t="shared" ref="F102:F103" si="56">E102*D102</f>
        <v>0</v>
      </c>
      <c r="G102" s="292">
        <v>1</v>
      </c>
      <c r="H102" s="219">
        <f t="shared" ref="H102:H103" si="57">G102*D102</f>
        <v>6</v>
      </c>
      <c r="I102" s="292">
        <v>0.2</v>
      </c>
      <c r="J102" s="219">
        <f t="shared" ref="J102:J103" si="58">I102*D102</f>
        <v>1.2000000000000002</v>
      </c>
      <c r="K102" s="219">
        <f t="shared" ref="K102:K103" si="59">J102+H102+F102</f>
        <v>7.2</v>
      </c>
      <c r="L102" s="310"/>
    </row>
    <row r="103" spans="1:12" ht="30">
      <c r="A103" s="253">
        <v>5</v>
      </c>
      <c r="B103" s="233" t="s">
        <v>349</v>
      </c>
      <c r="C103" s="253" t="s">
        <v>240</v>
      </c>
      <c r="D103" s="292">
        <v>0.09</v>
      </c>
      <c r="E103" s="292">
        <v>100</v>
      </c>
      <c r="F103" s="219">
        <f t="shared" si="56"/>
        <v>9</v>
      </c>
      <c r="G103" s="292">
        <v>20</v>
      </c>
      <c r="H103" s="219">
        <f t="shared" si="57"/>
        <v>1.7999999999999998</v>
      </c>
      <c r="I103" s="292">
        <v>15</v>
      </c>
      <c r="J103" s="219">
        <f t="shared" si="58"/>
        <v>1.3499999999999999</v>
      </c>
      <c r="K103" s="219">
        <f t="shared" si="59"/>
        <v>12.149999999999999</v>
      </c>
      <c r="L103" s="310"/>
    </row>
    <row r="104" spans="1:12" ht="32.450000000000003" customHeight="1">
      <c r="A104" s="76">
        <v>4</v>
      </c>
      <c r="B104" s="223" t="s">
        <v>519</v>
      </c>
      <c r="C104" s="276" t="s">
        <v>242</v>
      </c>
      <c r="D104" s="308">
        <v>2.4</v>
      </c>
      <c r="E104" s="308">
        <v>100</v>
      </c>
      <c r="F104" s="276">
        <f t="shared" ref="F104:F105" si="60">D104*E104</f>
        <v>240</v>
      </c>
      <c r="G104" s="308">
        <v>15</v>
      </c>
      <c r="H104" s="76">
        <f t="shared" ref="H104:H105" si="61">D104*G104</f>
        <v>36</v>
      </c>
      <c r="I104" s="308">
        <v>5</v>
      </c>
      <c r="J104" s="76">
        <f>D104*I104</f>
        <v>12</v>
      </c>
      <c r="K104" s="112">
        <f>F104+H104+J104</f>
        <v>288</v>
      </c>
      <c r="L104" s="310"/>
    </row>
    <row r="105" spans="1:12" ht="18.600000000000001" customHeight="1">
      <c r="A105" s="276">
        <v>5</v>
      </c>
      <c r="B105" s="293" t="s">
        <v>249</v>
      </c>
      <c r="C105" s="276" t="s">
        <v>242</v>
      </c>
      <c r="D105" s="276">
        <v>5</v>
      </c>
      <c r="E105" s="276">
        <v>4</v>
      </c>
      <c r="F105" s="276">
        <f t="shared" si="60"/>
        <v>20</v>
      </c>
      <c r="G105" s="276">
        <v>5</v>
      </c>
      <c r="H105" s="276">
        <f t="shared" si="61"/>
        <v>25</v>
      </c>
      <c r="I105" s="276">
        <v>0.2</v>
      </c>
      <c r="J105" s="76">
        <f>D105*I105</f>
        <v>1</v>
      </c>
      <c r="K105" s="112">
        <f>F105+H105+J105</f>
        <v>46</v>
      </c>
      <c r="L105" s="310"/>
    </row>
    <row r="106" spans="1:12" ht="19.899999999999999" customHeight="1">
      <c r="A106" s="227"/>
      <c r="B106" s="289" t="s">
        <v>158</v>
      </c>
      <c r="C106" s="227"/>
      <c r="D106" s="227"/>
      <c r="E106" s="276"/>
      <c r="F106" s="276"/>
      <c r="G106" s="227"/>
      <c r="H106" s="227"/>
      <c r="I106" s="227"/>
      <c r="J106" s="227"/>
      <c r="K106" s="318">
        <f>SUM(K101:K105)</f>
        <v>354.15</v>
      </c>
      <c r="L106" s="200">
        <f t="shared" ref="L106:L109" si="62">K106*1.08*1.06*1.02*1.18</f>
        <v>487.97665531200005</v>
      </c>
    </row>
    <row r="107" spans="1:12" ht="22.15" customHeight="1">
      <c r="A107" s="219"/>
      <c r="B107" s="235" t="s">
        <v>693</v>
      </c>
      <c r="C107" s="219"/>
      <c r="D107" s="219"/>
      <c r="E107" s="219"/>
      <c r="F107" s="253"/>
      <c r="G107" s="219"/>
      <c r="H107" s="219"/>
      <c r="I107" s="219"/>
      <c r="J107" s="219"/>
      <c r="K107" s="219"/>
      <c r="L107" s="310"/>
    </row>
    <row r="108" spans="1:12" ht="31.9" customHeight="1">
      <c r="A108" s="219"/>
      <c r="B108" s="222" t="s">
        <v>521</v>
      </c>
      <c r="C108" s="219"/>
      <c r="D108" s="219"/>
      <c r="E108" s="219"/>
      <c r="F108" s="253"/>
      <c r="G108" s="219"/>
      <c r="H108" s="219"/>
      <c r="I108" s="219"/>
      <c r="J108" s="219"/>
      <c r="K108" s="219"/>
      <c r="L108" s="310"/>
    </row>
    <row r="109" spans="1:12" ht="45.75" customHeight="1">
      <c r="A109" s="219">
        <v>1</v>
      </c>
      <c r="B109" s="223" t="s">
        <v>494</v>
      </c>
      <c r="C109" s="219" t="s">
        <v>255</v>
      </c>
      <c r="D109" s="219">
        <v>6</v>
      </c>
      <c r="E109" s="219">
        <v>0</v>
      </c>
      <c r="F109" s="253">
        <f>E109*D109</f>
        <v>0</v>
      </c>
      <c r="G109" s="219">
        <v>5.39</v>
      </c>
      <c r="H109" s="144">
        <f>G109*D109</f>
        <v>32.339999999999996</v>
      </c>
      <c r="I109" s="219">
        <v>36.97</v>
      </c>
      <c r="J109" s="144">
        <f>I109*D109</f>
        <v>221.82</v>
      </c>
      <c r="K109" s="191">
        <f>J109+H109+F109</f>
        <v>254.16</v>
      </c>
      <c r="L109" s="300">
        <f t="shared" si="62"/>
        <v>350.20230612480003</v>
      </c>
    </row>
    <row r="110" spans="1:12" ht="17.45" customHeight="1">
      <c r="A110" s="253"/>
      <c r="B110" s="235" t="s">
        <v>265</v>
      </c>
      <c r="C110" s="290"/>
      <c r="D110" s="290"/>
      <c r="E110" s="290"/>
      <c r="F110" s="290"/>
      <c r="G110" s="290"/>
      <c r="H110" s="290"/>
      <c r="I110" s="290"/>
      <c r="J110" s="290"/>
      <c r="K110" s="295"/>
      <c r="L110" s="74"/>
    </row>
    <row r="111" spans="1:12" ht="32.25" customHeight="1">
      <c r="A111" s="253"/>
      <c r="B111" s="250" t="s">
        <v>523</v>
      </c>
      <c r="C111" s="290"/>
      <c r="D111" s="290"/>
      <c r="E111" s="290"/>
      <c r="F111" s="294"/>
      <c r="G111" s="290"/>
      <c r="H111" s="290"/>
      <c r="I111" s="290"/>
      <c r="J111" s="290"/>
      <c r="K111" s="290"/>
      <c r="L111" s="74"/>
    </row>
    <row r="112" spans="1:12" ht="35.25" customHeight="1">
      <c r="A112" s="219">
        <v>1</v>
      </c>
      <c r="B112" s="223" t="s">
        <v>524</v>
      </c>
      <c r="C112" s="219" t="s">
        <v>240</v>
      </c>
      <c r="D112" s="219">
        <v>1.4</v>
      </c>
      <c r="E112" s="219">
        <v>0</v>
      </c>
      <c r="F112" s="219">
        <v>0</v>
      </c>
      <c r="G112" s="219">
        <v>25</v>
      </c>
      <c r="H112" s="219">
        <f>D112*G112</f>
        <v>35</v>
      </c>
      <c r="I112" s="219">
        <v>0</v>
      </c>
      <c r="J112" s="219">
        <v>0</v>
      </c>
      <c r="K112" s="219">
        <f>F112+H112</f>
        <v>35</v>
      </c>
      <c r="L112" s="74"/>
    </row>
    <row r="113" spans="1:12" ht="52.9" customHeight="1">
      <c r="A113" s="219">
        <v>2</v>
      </c>
      <c r="B113" s="223" t="s">
        <v>525</v>
      </c>
      <c r="C113" s="219" t="s">
        <v>157</v>
      </c>
      <c r="D113" s="219">
        <v>42</v>
      </c>
      <c r="E113" s="219">
        <v>14.1</v>
      </c>
      <c r="F113" s="253">
        <f>D113*E113</f>
        <v>592.19999999999993</v>
      </c>
      <c r="G113" s="219">
        <v>3</v>
      </c>
      <c r="H113" s="219">
        <f t="shared" ref="H113:H117" si="63">D113*G113</f>
        <v>126</v>
      </c>
      <c r="I113" s="219">
        <v>1</v>
      </c>
      <c r="J113" s="219">
        <f>D113*I113</f>
        <v>42</v>
      </c>
      <c r="K113" s="219">
        <f>F113+H113+J113</f>
        <v>760.19999999999993</v>
      </c>
      <c r="L113" s="74"/>
    </row>
    <row r="114" spans="1:12" ht="19.149999999999999" customHeight="1">
      <c r="A114" s="219">
        <v>3</v>
      </c>
      <c r="B114" s="223" t="s">
        <v>208</v>
      </c>
      <c r="C114" s="219" t="s">
        <v>240</v>
      </c>
      <c r="D114" s="219">
        <v>1.5</v>
      </c>
      <c r="E114" s="219">
        <v>108</v>
      </c>
      <c r="F114" s="253">
        <f t="shared" ref="F114:F117" si="64">D114*E114</f>
        <v>162</v>
      </c>
      <c r="G114" s="219">
        <v>20</v>
      </c>
      <c r="H114" s="219">
        <f t="shared" si="63"/>
        <v>30</v>
      </c>
      <c r="I114" s="219">
        <v>15</v>
      </c>
      <c r="J114" s="219">
        <f>D114*I114</f>
        <v>22.5</v>
      </c>
      <c r="K114" s="144">
        <f>F114+H114+J114</f>
        <v>214.5</v>
      </c>
      <c r="L114" s="74"/>
    </row>
    <row r="115" spans="1:12" ht="21" customHeight="1">
      <c r="A115" s="253">
        <v>4</v>
      </c>
      <c r="B115" s="223" t="s">
        <v>245</v>
      </c>
      <c r="C115" s="219" t="s">
        <v>8</v>
      </c>
      <c r="D115" s="219">
        <v>7</v>
      </c>
      <c r="E115" s="219">
        <v>2</v>
      </c>
      <c r="F115" s="253">
        <f t="shared" si="64"/>
        <v>14</v>
      </c>
      <c r="G115" s="219">
        <v>2</v>
      </c>
      <c r="H115" s="219">
        <f t="shared" si="63"/>
        <v>14</v>
      </c>
      <c r="I115" s="219">
        <v>0</v>
      </c>
      <c r="J115" s="219">
        <v>0</v>
      </c>
      <c r="K115" s="219">
        <f>F115+H115</f>
        <v>28</v>
      </c>
      <c r="L115" s="74"/>
    </row>
    <row r="116" spans="1:12" ht="33" customHeight="1">
      <c r="A116" s="253">
        <v>5</v>
      </c>
      <c r="B116" s="220" t="s">
        <v>522</v>
      </c>
      <c r="C116" s="219" t="s">
        <v>157</v>
      </c>
      <c r="D116" s="219">
        <v>210</v>
      </c>
      <c r="E116" s="219">
        <v>1.1399999999999999</v>
      </c>
      <c r="F116" s="253">
        <f t="shared" si="64"/>
        <v>239.39999999999998</v>
      </c>
      <c r="G116" s="219">
        <v>0.2</v>
      </c>
      <c r="H116" s="219">
        <f t="shared" si="63"/>
        <v>42</v>
      </c>
      <c r="I116" s="219">
        <v>0.2</v>
      </c>
      <c r="J116" s="219">
        <f>D116*I116</f>
        <v>42</v>
      </c>
      <c r="K116" s="219">
        <f>F116+H116+J116</f>
        <v>323.39999999999998</v>
      </c>
      <c r="L116" s="74"/>
    </row>
    <row r="117" spans="1:12" s="149" customFormat="1" ht="33" customHeight="1">
      <c r="A117" s="253">
        <v>6</v>
      </c>
      <c r="B117" s="220" t="s">
        <v>526</v>
      </c>
      <c r="C117" s="219" t="s">
        <v>8</v>
      </c>
      <c r="D117" s="219">
        <v>1</v>
      </c>
      <c r="E117" s="219">
        <v>70</v>
      </c>
      <c r="F117" s="253">
        <f t="shared" si="64"/>
        <v>70</v>
      </c>
      <c r="G117" s="219">
        <v>10</v>
      </c>
      <c r="H117" s="219">
        <f t="shared" si="63"/>
        <v>10</v>
      </c>
      <c r="I117" s="219">
        <v>10</v>
      </c>
      <c r="J117" s="219">
        <f>D117*I117</f>
        <v>10</v>
      </c>
      <c r="K117" s="219">
        <f>F117+H117+J117</f>
        <v>90</v>
      </c>
      <c r="L117" s="74"/>
    </row>
    <row r="118" spans="1:12" ht="16.899999999999999" customHeight="1">
      <c r="A118" s="290"/>
      <c r="B118" s="298" t="s">
        <v>158</v>
      </c>
      <c r="C118" s="219"/>
      <c r="D118" s="219"/>
      <c r="E118" s="219"/>
      <c r="F118" s="253"/>
      <c r="G118" s="219"/>
      <c r="H118" s="219"/>
      <c r="I118" s="219"/>
      <c r="J118" s="219"/>
      <c r="K118" s="191">
        <f>SUM(K112:K117)</f>
        <v>1451.1</v>
      </c>
      <c r="L118" s="300">
        <f>K118*1.08*1.06*1.02*1.18</f>
        <v>1999.4435254080001</v>
      </c>
    </row>
    <row r="119" spans="1:12" s="149" customFormat="1" ht="16.899999999999999" customHeight="1">
      <c r="A119" s="290"/>
      <c r="B119" s="235" t="s">
        <v>694</v>
      </c>
      <c r="C119" s="219"/>
      <c r="D119" s="219"/>
      <c r="E119" s="219"/>
      <c r="F119" s="253"/>
      <c r="G119" s="219"/>
      <c r="H119" s="219"/>
      <c r="I119" s="219"/>
      <c r="J119" s="219"/>
      <c r="K119" s="291"/>
      <c r="L119" s="301"/>
    </row>
    <row r="120" spans="1:12" ht="47.25" customHeight="1">
      <c r="A120" s="253"/>
      <c r="B120" s="228" t="s">
        <v>527</v>
      </c>
      <c r="C120" s="290"/>
      <c r="D120" s="290"/>
      <c r="E120" s="290"/>
      <c r="F120" s="294"/>
      <c r="G120" s="290"/>
      <c r="H120" s="290"/>
      <c r="I120" s="290"/>
      <c r="J120" s="290"/>
      <c r="K120" s="290"/>
      <c r="L120" s="74"/>
    </row>
    <row r="121" spans="1:12" ht="46.5" customHeight="1">
      <c r="A121" s="253">
        <v>1</v>
      </c>
      <c r="B121" s="293" t="s">
        <v>261</v>
      </c>
      <c r="C121" s="288" t="s">
        <v>240</v>
      </c>
      <c r="D121" s="253">
        <v>2.8</v>
      </c>
      <c r="E121" s="253">
        <v>0</v>
      </c>
      <c r="F121" s="219">
        <f>E121*D121</f>
        <v>0</v>
      </c>
      <c r="G121" s="253">
        <v>6</v>
      </c>
      <c r="H121" s="253">
        <f t="shared" ref="H121:H123" si="65">G121*D121</f>
        <v>16.799999999999997</v>
      </c>
      <c r="I121" s="253">
        <v>0</v>
      </c>
      <c r="J121" s="253">
        <f t="shared" ref="J121:J123" si="66">I121*D121</f>
        <v>0</v>
      </c>
      <c r="K121" s="253">
        <f>J121+H121+F121</f>
        <v>16.799999999999997</v>
      </c>
      <c r="L121" s="74"/>
    </row>
    <row r="122" spans="1:12" s="149" customFormat="1" ht="30.75" customHeight="1">
      <c r="A122" s="253">
        <v>2</v>
      </c>
      <c r="B122" s="296" t="s">
        <v>328</v>
      </c>
      <c r="C122" s="288" t="s">
        <v>240</v>
      </c>
      <c r="D122" s="253">
        <v>1.45</v>
      </c>
      <c r="E122" s="253">
        <v>100</v>
      </c>
      <c r="F122" s="219">
        <f t="shared" ref="F122:F123" si="67">E122*D122</f>
        <v>145</v>
      </c>
      <c r="G122" s="253">
        <v>20</v>
      </c>
      <c r="H122" s="253">
        <f t="shared" si="65"/>
        <v>29</v>
      </c>
      <c r="I122" s="253">
        <v>15</v>
      </c>
      <c r="J122" s="253">
        <f t="shared" si="66"/>
        <v>21.75</v>
      </c>
      <c r="K122" s="253">
        <f t="shared" ref="K122:K123" si="68">J122+H122+F122</f>
        <v>195.75</v>
      </c>
      <c r="L122" s="74"/>
    </row>
    <row r="123" spans="1:12" s="149" customFormat="1" ht="27" customHeight="1">
      <c r="A123" s="253">
        <v>3</v>
      </c>
      <c r="B123" s="231" t="s">
        <v>326</v>
      </c>
      <c r="C123" s="288" t="s">
        <v>240</v>
      </c>
      <c r="D123" s="253">
        <v>0.2</v>
      </c>
      <c r="E123" s="253">
        <v>108</v>
      </c>
      <c r="F123" s="219">
        <f t="shared" si="67"/>
        <v>21.6</v>
      </c>
      <c r="G123" s="253">
        <v>20</v>
      </c>
      <c r="H123" s="253">
        <f t="shared" si="65"/>
        <v>4</v>
      </c>
      <c r="I123" s="253">
        <v>15</v>
      </c>
      <c r="J123" s="253">
        <f t="shared" si="66"/>
        <v>3</v>
      </c>
      <c r="K123" s="253">
        <f t="shared" si="68"/>
        <v>28.6</v>
      </c>
      <c r="L123" s="74"/>
    </row>
    <row r="124" spans="1:12" s="149" customFormat="1" ht="26.25" customHeight="1">
      <c r="A124" s="253">
        <v>4</v>
      </c>
      <c r="B124" s="179" t="s">
        <v>333</v>
      </c>
      <c r="C124" s="288" t="s">
        <v>240</v>
      </c>
      <c r="D124" s="177">
        <v>0.04</v>
      </c>
      <c r="E124" s="177">
        <v>430</v>
      </c>
      <c r="F124" s="177">
        <f>E124*D124</f>
        <v>17.2</v>
      </c>
      <c r="G124" s="177">
        <v>100</v>
      </c>
      <c r="H124" s="177">
        <f>G124*D124</f>
        <v>4</v>
      </c>
      <c r="I124" s="177">
        <v>50</v>
      </c>
      <c r="J124" s="177">
        <f>I124*D124</f>
        <v>2</v>
      </c>
      <c r="K124" s="177">
        <f>J124+H124+F124</f>
        <v>23.2</v>
      </c>
      <c r="L124" s="74"/>
    </row>
    <row r="125" spans="1:12" s="149" customFormat="1" ht="24" customHeight="1">
      <c r="A125" s="253">
        <v>5</v>
      </c>
      <c r="B125" s="230" t="s">
        <v>327</v>
      </c>
      <c r="C125" s="288" t="s">
        <v>240</v>
      </c>
      <c r="D125" s="253">
        <v>0.33</v>
      </c>
      <c r="E125" s="253">
        <v>108</v>
      </c>
      <c r="F125" s="219">
        <f t="shared" ref="F125:F135" si="69">E125*D125</f>
        <v>35.64</v>
      </c>
      <c r="G125" s="253">
        <v>20</v>
      </c>
      <c r="H125" s="253">
        <f t="shared" ref="H125:H135" si="70">G125*D125</f>
        <v>6.6000000000000005</v>
      </c>
      <c r="I125" s="253">
        <v>15</v>
      </c>
      <c r="J125" s="253">
        <f t="shared" ref="J125:J135" si="71">I125*D125</f>
        <v>4.95</v>
      </c>
      <c r="K125" s="253">
        <f t="shared" ref="K125:K135" si="72">J125+H125+F125</f>
        <v>47.19</v>
      </c>
      <c r="L125" s="74"/>
    </row>
    <row r="126" spans="1:12" s="149" customFormat="1" ht="18.75" customHeight="1">
      <c r="A126" s="253">
        <v>6</v>
      </c>
      <c r="B126" s="245" t="s">
        <v>332</v>
      </c>
      <c r="C126" s="253" t="s">
        <v>157</v>
      </c>
      <c r="D126" s="253">
        <v>49</v>
      </c>
      <c r="E126" s="253">
        <v>1.1499999999999999</v>
      </c>
      <c r="F126" s="219">
        <f t="shared" si="69"/>
        <v>56.349999999999994</v>
      </c>
      <c r="G126" s="253">
        <v>0.2</v>
      </c>
      <c r="H126" s="253">
        <f t="shared" si="70"/>
        <v>9.8000000000000007</v>
      </c>
      <c r="I126" s="253">
        <v>0.1</v>
      </c>
      <c r="J126" s="253">
        <f t="shared" si="71"/>
        <v>4.9000000000000004</v>
      </c>
      <c r="K126" s="253">
        <f t="shared" si="72"/>
        <v>71.05</v>
      </c>
      <c r="L126" s="74"/>
    </row>
    <row r="127" spans="1:12" s="149" customFormat="1" ht="19.5" customHeight="1">
      <c r="A127" s="253">
        <v>7</v>
      </c>
      <c r="B127" s="245" t="s">
        <v>325</v>
      </c>
      <c r="C127" s="253" t="s">
        <v>157</v>
      </c>
      <c r="D127" s="253">
        <v>26</v>
      </c>
      <c r="E127" s="253">
        <v>0.3</v>
      </c>
      <c r="F127" s="219">
        <f t="shared" si="69"/>
        <v>7.8</v>
      </c>
      <c r="G127" s="253">
        <v>0.2</v>
      </c>
      <c r="H127" s="253">
        <f t="shared" si="70"/>
        <v>5.2</v>
      </c>
      <c r="I127" s="253">
        <v>0.1</v>
      </c>
      <c r="J127" s="253">
        <f t="shared" si="71"/>
        <v>2.6</v>
      </c>
      <c r="K127" s="253">
        <f t="shared" si="72"/>
        <v>15.600000000000001</v>
      </c>
      <c r="L127" s="74"/>
    </row>
    <row r="128" spans="1:12" s="149" customFormat="1" ht="29.25" customHeight="1">
      <c r="A128" s="253">
        <v>8</v>
      </c>
      <c r="B128" s="231" t="s">
        <v>246</v>
      </c>
      <c r="C128" s="253" t="s">
        <v>8</v>
      </c>
      <c r="D128" s="253">
        <v>110</v>
      </c>
      <c r="E128" s="253">
        <v>1.1000000000000001</v>
      </c>
      <c r="F128" s="219">
        <f t="shared" si="69"/>
        <v>121.00000000000001</v>
      </c>
      <c r="G128" s="253">
        <v>0.4</v>
      </c>
      <c r="H128" s="253">
        <f t="shared" si="70"/>
        <v>44</v>
      </c>
      <c r="I128" s="253">
        <v>0.2</v>
      </c>
      <c r="J128" s="253">
        <f t="shared" si="71"/>
        <v>22</v>
      </c>
      <c r="K128" s="253">
        <f t="shared" si="72"/>
        <v>187</v>
      </c>
      <c r="L128" s="74"/>
    </row>
    <row r="129" spans="1:15" s="149" customFormat="1" ht="23.25" customHeight="1">
      <c r="A129" s="253">
        <v>9</v>
      </c>
      <c r="B129" s="245" t="s">
        <v>146</v>
      </c>
      <c r="C129" s="288" t="s">
        <v>240</v>
      </c>
      <c r="D129" s="253">
        <v>0.06</v>
      </c>
      <c r="E129" s="253">
        <v>430</v>
      </c>
      <c r="F129" s="219">
        <f t="shared" si="69"/>
        <v>25.8</v>
      </c>
      <c r="G129" s="253">
        <v>100</v>
      </c>
      <c r="H129" s="253">
        <f t="shared" si="70"/>
        <v>6</v>
      </c>
      <c r="I129" s="253">
        <v>50</v>
      </c>
      <c r="J129" s="253">
        <f t="shared" si="71"/>
        <v>3</v>
      </c>
      <c r="K129" s="253">
        <f t="shared" si="72"/>
        <v>34.799999999999997</v>
      </c>
      <c r="L129" s="74"/>
    </row>
    <row r="130" spans="1:15" s="149" customFormat="1" ht="32.25" customHeight="1">
      <c r="A130" s="253">
        <v>10</v>
      </c>
      <c r="B130" s="231" t="s">
        <v>329</v>
      </c>
      <c r="C130" s="288" t="s">
        <v>242</v>
      </c>
      <c r="D130" s="253">
        <v>2.7</v>
      </c>
      <c r="E130" s="253">
        <v>10</v>
      </c>
      <c r="F130" s="219">
        <f t="shared" si="69"/>
        <v>27</v>
      </c>
      <c r="G130" s="253">
        <v>4</v>
      </c>
      <c r="H130" s="253">
        <f t="shared" si="70"/>
        <v>10.8</v>
      </c>
      <c r="I130" s="253">
        <v>3</v>
      </c>
      <c r="J130" s="253">
        <f t="shared" si="71"/>
        <v>8.1000000000000014</v>
      </c>
      <c r="K130" s="253">
        <f t="shared" si="72"/>
        <v>45.900000000000006</v>
      </c>
      <c r="L130" s="74"/>
    </row>
    <row r="131" spans="1:15" s="149" customFormat="1" ht="33" customHeight="1">
      <c r="A131" s="253">
        <v>11</v>
      </c>
      <c r="B131" s="231" t="s">
        <v>330</v>
      </c>
      <c r="C131" s="288" t="s">
        <v>242</v>
      </c>
      <c r="D131" s="253">
        <v>22.4</v>
      </c>
      <c r="E131" s="253">
        <v>4</v>
      </c>
      <c r="F131" s="219">
        <f t="shared" si="69"/>
        <v>89.6</v>
      </c>
      <c r="G131" s="253">
        <v>4</v>
      </c>
      <c r="H131" s="253">
        <f t="shared" si="70"/>
        <v>89.6</v>
      </c>
      <c r="I131" s="253">
        <v>0.1</v>
      </c>
      <c r="J131" s="253">
        <f t="shared" si="71"/>
        <v>2.2399999999999998</v>
      </c>
      <c r="K131" s="253">
        <f t="shared" si="72"/>
        <v>181.44</v>
      </c>
      <c r="L131" s="74"/>
    </row>
    <row r="132" spans="1:15" s="149" customFormat="1" ht="24.75" customHeight="1">
      <c r="A132" s="253">
        <v>12</v>
      </c>
      <c r="B132" s="245" t="s">
        <v>147</v>
      </c>
      <c r="C132" s="288" t="s">
        <v>242</v>
      </c>
      <c r="D132" s="253">
        <v>11</v>
      </c>
      <c r="E132" s="253">
        <v>1.5</v>
      </c>
      <c r="F132" s="219">
        <f t="shared" si="69"/>
        <v>16.5</v>
      </c>
      <c r="G132" s="253">
        <v>2</v>
      </c>
      <c r="H132" s="253">
        <f t="shared" si="70"/>
        <v>22</v>
      </c>
      <c r="I132" s="253">
        <v>0</v>
      </c>
      <c r="J132" s="253">
        <f t="shared" si="71"/>
        <v>0</v>
      </c>
      <c r="K132" s="253">
        <f t="shared" si="72"/>
        <v>38.5</v>
      </c>
      <c r="L132" s="74"/>
      <c r="O132" s="149">
        <v>3</v>
      </c>
    </row>
    <row r="133" spans="1:15" s="149" customFormat="1" ht="27.75" customHeight="1">
      <c r="A133" s="253">
        <v>13</v>
      </c>
      <c r="B133" s="245" t="s">
        <v>192</v>
      </c>
      <c r="C133" s="288" t="s">
        <v>242</v>
      </c>
      <c r="D133" s="253">
        <v>1.4</v>
      </c>
      <c r="E133" s="253">
        <v>100</v>
      </c>
      <c r="F133" s="219">
        <f t="shared" si="69"/>
        <v>140</v>
      </c>
      <c r="G133" s="253">
        <v>20</v>
      </c>
      <c r="H133" s="253">
        <f t="shared" si="70"/>
        <v>28</v>
      </c>
      <c r="I133" s="253">
        <v>5</v>
      </c>
      <c r="J133" s="253">
        <f t="shared" si="71"/>
        <v>7</v>
      </c>
      <c r="K133" s="253">
        <f t="shared" si="72"/>
        <v>175</v>
      </c>
      <c r="L133" s="74"/>
    </row>
    <row r="134" spans="1:15" s="149" customFormat="1" ht="30.75" customHeight="1">
      <c r="A134" s="253">
        <v>14</v>
      </c>
      <c r="B134" s="231" t="s">
        <v>331</v>
      </c>
      <c r="C134" s="288" t="s">
        <v>242</v>
      </c>
      <c r="D134" s="253">
        <v>2.8</v>
      </c>
      <c r="E134" s="253">
        <v>3</v>
      </c>
      <c r="F134" s="219">
        <f t="shared" si="69"/>
        <v>8.3999999999999986</v>
      </c>
      <c r="G134" s="253">
        <v>4</v>
      </c>
      <c r="H134" s="253">
        <f t="shared" si="70"/>
        <v>11.2</v>
      </c>
      <c r="I134" s="253">
        <v>0.2</v>
      </c>
      <c r="J134" s="253">
        <f t="shared" si="71"/>
        <v>0.55999999999999994</v>
      </c>
      <c r="K134" s="253">
        <f t="shared" si="72"/>
        <v>20.159999999999997</v>
      </c>
      <c r="L134" s="74"/>
    </row>
    <row r="135" spans="1:15" ht="26.45" customHeight="1">
      <c r="A135" s="253">
        <v>15</v>
      </c>
      <c r="B135" s="245" t="s">
        <v>194</v>
      </c>
      <c r="C135" s="253" t="s">
        <v>8</v>
      </c>
      <c r="D135" s="253">
        <v>2</v>
      </c>
      <c r="E135" s="253">
        <v>3</v>
      </c>
      <c r="F135" s="219">
        <f t="shared" si="69"/>
        <v>6</v>
      </c>
      <c r="G135" s="253">
        <v>1</v>
      </c>
      <c r="H135" s="253">
        <f t="shared" si="70"/>
        <v>2</v>
      </c>
      <c r="I135" s="253">
        <v>1</v>
      </c>
      <c r="J135" s="253">
        <f t="shared" si="71"/>
        <v>2</v>
      </c>
      <c r="K135" s="253">
        <f t="shared" si="72"/>
        <v>10</v>
      </c>
      <c r="L135" s="74"/>
    </row>
    <row r="136" spans="1:15" ht="19.149999999999999" customHeight="1">
      <c r="A136" s="253"/>
      <c r="B136" s="289" t="s">
        <v>158</v>
      </c>
      <c r="C136" s="290"/>
      <c r="D136" s="290"/>
      <c r="E136" s="290"/>
      <c r="F136" s="294"/>
      <c r="G136" s="290"/>
      <c r="H136" s="290"/>
      <c r="I136" s="290"/>
      <c r="J136" s="290"/>
      <c r="K136" s="240">
        <f>SUM(K121:K135)</f>
        <v>1090.99</v>
      </c>
      <c r="L136" s="200">
        <f>K136*1.08*1.06*1.02*1.18</f>
        <v>1503.2546976672002</v>
      </c>
    </row>
    <row r="137" spans="1:15" s="149" customFormat="1" ht="19.149999999999999" customHeight="1">
      <c r="A137" s="399"/>
      <c r="B137" s="235" t="s">
        <v>700</v>
      </c>
      <c r="C137" s="290"/>
      <c r="D137" s="290"/>
      <c r="E137" s="290"/>
      <c r="F137" s="294"/>
      <c r="G137" s="290"/>
      <c r="H137" s="290"/>
      <c r="I137" s="290"/>
      <c r="J137" s="290"/>
      <c r="K137" s="239"/>
      <c r="L137" s="310"/>
    </row>
    <row r="138" spans="1:15" s="149" customFormat="1" ht="19.149999999999999" customHeight="1">
      <c r="A138" s="219"/>
      <c r="B138" s="222" t="s">
        <v>521</v>
      </c>
      <c r="C138" s="219"/>
      <c r="D138" s="219"/>
      <c r="E138" s="219"/>
      <c r="F138" s="399"/>
      <c r="G138" s="219"/>
      <c r="H138" s="219"/>
      <c r="I138" s="219"/>
      <c r="J138" s="219"/>
      <c r="K138" s="219"/>
      <c r="L138" s="310"/>
    </row>
    <row r="139" spans="1:15" s="149" customFormat="1" ht="19.149999999999999" customHeight="1">
      <c r="A139" s="219">
        <v>1</v>
      </c>
      <c r="B139" s="223" t="s">
        <v>494</v>
      </c>
      <c r="C139" s="219" t="s">
        <v>255</v>
      </c>
      <c r="D139" s="219">
        <v>16</v>
      </c>
      <c r="E139" s="219">
        <v>0</v>
      </c>
      <c r="F139" s="399">
        <f>E139*D139</f>
        <v>0</v>
      </c>
      <c r="G139" s="219">
        <v>5.39</v>
      </c>
      <c r="H139" s="144">
        <f>G139*D139</f>
        <v>86.24</v>
      </c>
      <c r="I139" s="219">
        <v>36.97</v>
      </c>
      <c r="J139" s="144">
        <f>I139*D139</f>
        <v>591.52</v>
      </c>
      <c r="K139" s="191">
        <f>J139+H139+F139</f>
        <v>677.76</v>
      </c>
      <c r="L139" s="300">
        <f t="shared" ref="L139" si="73">K139*1.08*1.06*1.02*1.18</f>
        <v>933.87281633280008</v>
      </c>
    </row>
    <row r="140" spans="1:15" s="149" customFormat="1" ht="19.149999999999999" customHeight="1">
      <c r="A140" s="399"/>
      <c r="B140" s="289"/>
      <c r="C140" s="290"/>
      <c r="D140" s="290"/>
      <c r="E140" s="290"/>
      <c r="F140" s="294"/>
      <c r="G140" s="290"/>
      <c r="H140" s="290"/>
      <c r="I140" s="290"/>
      <c r="J140" s="290"/>
      <c r="K140" s="239"/>
      <c r="L140" s="310"/>
    </row>
    <row r="141" spans="1:15" s="149" customFormat="1" ht="19.149999999999999" customHeight="1">
      <c r="A141" s="253"/>
      <c r="B141" s="235" t="s">
        <v>695</v>
      </c>
      <c r="C141" s="290"/>
      <c r="D141" s="290"/>
      <c r="E141" s="290"/>
      <c r="F141" s="294"/>
      <c r="G141" s="290"/>
      <c r="H141" s="290"/>
      <c r="I141" s="290"/>
      <c r="J141" s="290"/>
      <c r="K141" s="239"/>
      <c r="L141" s="310"/>
    </row>
    <row r="142" spans="1:15" s="149" customFormat="1" ht="19.149999999999999" customHeight="1">
      <c r="A142" s="288"/>
      <c r="B142" s="289" t="s">
        <v>528</v>
      </c>
      <c r="C142" s="290"/>
      <c r="D142" s="290"/>
      <c r="E142" s="290"/>
      <c r="F142" s="294"/>
      <c r="G142" s="290"/>
      <c r="H142" s="290"/>
      <c r="I142" s="290"/>
      <c r="J142" s="290"/>
      <c r="K142" s="239"/>
      <c r="L142" s="310"/>
    </row>
    <row r="143" spans="1:15" s="149" customFormat="1" ht="34.5" customHeight="1">
      <c r="A143" s="288">
        <v>1</v>
      </c>
      <c r="B143" s="231" t="s">
        <v>529</v>
      </c>
      <c r="C143" s="288" t="s">
        <v>242</v>
      </c>
      <c r="D143" s="288">
        <v>60</v>
      </c>
      <c r="E143" s="288">
        <v>0</v>
      </c>
      <c r="F143" s="219">
        <f>E143*D143</f>
        <v>0</v>
      </c>
      <c r="G143" s="288">
        <v>0.5</v>
      </c>
      <c r="H143" s="288">
        <f>G143*D143</f>
        <v>30</v>
      </c>
      <c r="I143" s="288">
        <v>0</v>
      </c>
      <c r="J143" s="288">
        <f>I143*D143</f>
        <v>0</v>
      </c>
      <c r="K143" s="144">
        <f>J143+H143+F143</f>
        <v>30</v>
      </c>
      <c r="L143" s="310"/>
    </row>
    <row r="144" spans="1:15" s="149" customFormat="1" ht="19.149999999999999" customHeight="1">
      <c r="A144" s="288">
        <v>2</v>
      </c>
      <c r="B144" s="245" t="s">
        <v>530</v>
      </c>
      <c r="C144" s="288" t="s">
        <v>242</v>
      </c>
      <c r="D144" s="288">
        <v>60</v>
      </c>
      <c r="E144" s="288">
        <v>3</v>
      </c>
      <c r="F144" s="219">
        <f t="shared" ref="F144:F146" si="74">E144*D144</f>
        <v>180</v>
      </c>
      <c r="G144" s="288">
        <v>2</v>
      </c>
      <c r="H144" s="288">
        <f t="shared" ref="H144:H146" si="75">G144*D144</f>
        <v>120</v>
      </c>
      <c r="I144" s="288">
        <v>0.2</v>
      </c>
      <c r="J144" s="288">
        <f t="shared" ref="J144:J146" si="76">I144*D144</f>
        <v>12</v>
      </c>
      <c r="K144" s="144">
        <f t="shared" ref="K144:K146" si="77">J144+H144+F144</f>
        <v>312</v>
      </c>
      <c r="L144" s="310"/>
    </row>
    <row r="145" spans="1:12" s="149" customFormat="1" ht="33" customHeight="1">
      <c r="A145" s="288">
        <v>3</v>
      </c>
      <c r="B145" s="231" t="s">
        <v>531</v>
      </c>
      <c r="C145" s="219" t="s">
        <v>242</v>
      </c>
      <c r="D145" s="288">
        <v>60</v>
      </c>
      <c r="E145" s="288">
        <v>1</v>
      </c>
      <c r="F145" s="219">
        <f t="shared" si="74"/>
        <v>60</v>
      </c>
      <c r="G145" s="288">
        <v>0.5</v>
      </c>
      <c r="H145" s="288">
        <f t="shared" si="75"/>
        <v>30</v>
      </c>
      <c r="I145" s="288">
        <v>0.5</v>
      </c>
      <c r="J145" s="288">
        <f t="shared" si="76"/>
        <v>30</v>
      </c>
      <c r="K145" s="144">
        <f t="shared" si="77"/>
        <v>120</v>
      </c>
      <c r="L145" s="310"/>
    </row>
    <row r="146" spans="1:12" s="149" customFormat="1" ht="37.5" customHeight="1">
      <c r="A146" s="288">
        <v>4</v>
      </c>
      <c r="B146" s="231" t="s">
        <v>486</v>
      </c>
      <c r="C146" s="219" t="s">
        <v>242</v>
      </c>
      <c r="D146" s="288">
        <v>60</v>
      </c>
      <c r="E146" s="288">
        <v>18</v>
      </c>
      <c r="F146" s="219">
        <f t="shared" si="74"/>
        <v>1080</v>
      </c>
      <c r="G146" s="288">
        <v>3</v>
      </c>
      <c r="H146" s="288">
        <f t="shared" si="75"/>
        <v>180</v>
      </c>
      <c r="I146" s="288">
        <v>1</v>
      </c>
      <c r="J146" s="288">
        <f t="shared" si="76"/>
        <v>60</v>
      </c>
      <c r="K146" s="144">
        <f t="shared" si="77"/>
        <v>1320</v>
      </c>
      <c r="L146" s="310"/>
    </row>
    <row r="147" spans="1:12" s="149" customFormat="1" ht="19.149999999999999" customHeight="1">
      <c r="A147" s="288"/>
      <c r="B147" s="245"/>
      <c r="C147" s="288"/>
      <c r="D147" s="288"/>
      <c r="E147" s="288"/>
      <c r="F147" s="219"/>
      <c r="G147" s="288"/>
      <c r="H147" s="288"/>
      <c r="I147" s="288"/>
      <c r="J147" s="288"/>
      <c r="K147" s="232">
        <f>SUM(K143:K146)</f>
        <v>1782</v>
      </c>
      <c r="L147" s="200">
        <f>K147*1.08*1.06*1.02*1.18</f>
        <v>2455.3844409600001</v>
      </c>
    </row>
    <row r="148" spans="1:12" s="149" customFormat="1" ht="19.149999999999999" customHeight="1">
      <c r="A148" s="288"/>
      <c r="B148" s="235" t="s">
        <v>701</v>
      </c>
      <c r="C148" s="290"/>
      <c r="D148" s="290"/>
      <c r="E148" s="290"/>
      <c r="F148" s="294"/>
      <c r="G148" s="290"/>
      <c r="H148" s="290"/>
      <c r="I148" s="290"/>
      <c r="J148" s="290"/>
      <c r="K148" s="239"/>
      <c r="L148" s="310"/>
    </row>
    <row r="149" spans="1:12" s="149" customFormat="1" ht="36.75" customHeight="1">
      <c r="A149" s="288"/>
      <c r="B149" s="230" t="s">
        <v>482</v>
      </c>
      <c r="C149" s="290"/>
      <c r="D149" s="290"/>
      <c r="E149" s="290"/>
      <c r="F149" s="294"/>
      <c r="G149" s="290"/>
      <c r="H149" s="290"/>
      <c r="I149" s="290"/>
      <c r="J149" s="290"/>
      <c r="K149" s="239"/>
      <c r="L149" s="310"/>
    </row>
    <row r="150" spans="1:12" s="149" customFormat="1" ht="47.25" customHeight="1">
      <c r="A150" s="288">
        <v>1</v>
      </c>
      <c r="B150" s="231" t="s">
        <v>532</v>
      </c>
      <c r="C150" s="288" t="s">
        <v>157</v>
      </c>
      <c r="D150" s="288">
        <v>28</v>
      </c>
      <c r="E150" s="219">
        <v>3</v>
      </c>
      <c r="F150" s="288">
        <f>E150*D150</f>
        <v>84</v>
      </c>
      <c r="G150" s="288">
        <v>2</v>
      </c>
      <c r="H150" s="288">
        <f>G150*D150</f>
        <v>56</v>
      </c>
      <c r="I150" s="288">
        <v>0.5</v>
      </c>
      <c r="J150" s="218">
        <f>I150*D150</f>
        <v>14</v>
      </c>
      <c r="K150" s="144">
        <f>J150+H150+F150</f>
        <v>154</v>
      </c>
      <c r="L150" s="310"/>
    </row>
    <row r="151" spans="1:12" s="149" customFormat="1" ht="49.5" customHeight="1">
      <c r="A151" s="288">
        <v>2</v>
      </c>
      <c r="B151" s="231" t="s">
        <v>533</v>
      </c>
      <c r="C151" s="288" t="s">
        <v>242</v>
      </c>
      <c r="D151" s="288">
        <v>101</v>
      </c>
      <c r="E151" s="288">
        <v>3</v>
      </c>
      <c r="F151" s="219">
        <f t="shared" ref="F151:F156" si="78">E151*D151</f>
        <v>303</v>
      </c>
      <c r="G151" s="288">
        <v>4</v>
      </c>
      <c r="H151" s="288">
        <f t="shared" ref="H151:H156" si="79">G151*D151</f>
        <v>404</v>
      </c>
      <c r="I151" s="288">
        <v>0.2</v>
      </c>
      <c r="J151" s="288">
        <f t="shared" ref="J151:J156" si="80">I151*D151</f>
        <v>20.200000000000003</v>
      </c>
      <c r="K151" s="144">
        <f t="shared" ref="K151:K152" si="81">J151+H151+F151</f>
        <v>727.2</v>
      </c>
      <c r="L151" s="310"/>
    </row>
    <row r="152" spans="1:12" s="149" customFormat="1" ht="36" customHeight="1">
      <c r="A152" s="288">
        <v>3</v>
      </c>
      <c r="B152" s="231" t="s">
        <v>534</v>
      </c>
      <c r="C152" s="219" t="s">
        <v>242</v>
      </c>
      <c r="D152" s="288">
        <v>101</v>
      </c>
      <c r="E152" s="288">
        <v>1.5</v>
      </c>
      <c r="F152" s="219">
        <f t="shared" si="78"/>
        <v>151.5</v>
      </c>
      <c r="G152" s="288">
        <v>2</v>
      </c>
      <c r="H152" s="288">
        <f t="shared" si="79"/>
        <v>202</v>
      </c>
      <c r="I152" s="288">
        <v>0.5</v>
      </c>
      <c r="J152" s="288">
        <f t="shared" si="80"/>
        <v>50.5</v>
      </c>
      <c r="K152" s="144">
        <f t="shared" si="81"/>
        <v>404</v>
      </c>
      <c r="L152" s="310"/>
    </row>
    <row r="153" spans="1:12" s="149" customFormat="1" ht="19.149999999999999" customHeight="1">
      <c r="A153" s="288"/>
      <c r="B153" s="245"/>
      <c r="C153" s="288"/>
      <c r="D153" s="288"/>
      <c r="E153" s="288"/>
      <c r="F153" s="219"/>
      <c r="G153" s="288"/>
      <c r="H153" s="288"/>
      <c r="I153" s="288"/>
      <c r="J153" s="288"/>
      <c r="K153" s="232">
        <f>SUM(K150:K152)</f>
        <v>1285.2</v>
      </c>
      <c r="L153" s="200">
        <f>K153*1.08*1.06*1.02*1.18</f>
        <v>1770.8530210560002</v>
      </c>
    </row>
    <row r="154" spans="1:12" s="149" customFormat="1" ht="19.149999999999999" customHeight="1">
      <c r="A154" s="288"/>
      <c r="B154" s="235" t="s">
        <v>702</v>
      </c>
      <c r="C154" s="290"/>
      <c r="D154" s="290"/>
      <c r="E154" s="290"/>
      <c r="F154" s="219"/>
      <c r="G154" s="290"/>
      <c r="H154" s="288"/>
      <c r="I154" s="290"/>
      <c r="J154" s="288"/>
      <c r="K154" s="239"/>
      <c r="L154" s="310"/>
    </row>
    <row r="155" spans="1:12" s="149" customFormat="1" ht="30" customHeight="1">
      <c r="A155" s="288"/>
      <c r="B155" s="230" t="s">
        <v>482</v>
      </c>
      <c r="C155" s="290"/>
      <c r="D155" s="290"/>
      <c r="E155" s="290"/>
      <c r="F155" s="219"/>
      <c r="G155" s="290"/>
      <c r="H155" s="288"/>
      <c r="I155" s="290"/>
      <c r="J155" s="288"/>
      <c r="K155" s="239"/>
      <c r="L155" s="310"/>
    </row>
    <row r="156" spans="1:12" s="149" customFormat="1" ht="69.75" customHeight="1">
      <c r="A156" s="288">
        <v>1</v>
      </c>
      <c r="B156" s="293" t="s">
        <v>540</v>
      </c>
      <c r="C156" s="219" t="s">
        <v>242</v>
      </c>
      <c r="D156" s="288">
        <v>75</v>
      </c>
      <c r="E156" s="288">
        <v>0</v>
      </c>
      <c r="F156" s="219">
        <f t="shared" si="78"/>
        <v>0</v>
      </c>
      <c r="G156" s="288">
        <v>2</v>
      </c>
      <c r="H156" s="288">
        <f t="shared" si="79"/>
        <v>150</v>
      </c>
      <c r="I156" s="288">
        <v>0</v>
      </c>
      <c r="J156" s="288">
        <f t="shared" si="80"/>
        <v>0</v>
      </c>
      <c r="K156" s="144">
        <f>J156+H156+F156</f>
        <v>150</v>
      </c>
      <c r="L156" s="310"/>
    </row>
    <row r="157" spans="1:12" s="149" customFormat="1" ht="30" customHeight="1">
      <c r="A157" s="288">
        <v>2</v>
      </c>
      <c r="B157" s="231" t="s">
        <v>535</v>
      </c>
      <c r="C157" s="288" t="s">
        <v>157</v>
      </c>
      <c r="D157" s="312">
        <v>52</v>
      </c>
      <c r="E157" s="313">
        <v>0</v>
      </c>
      <c r="F157" s="312">
        <f>E157*D157</f>
        <v>0</v>
      </c>
      <c r="G157" s="312">
        <v>3</v>
      </c>
      <c r="H157" s="312">
        <f>G157*D157</f>
        <v>156</v>
      </c>
      <c r="I157" s="312">
        <v>0.5</v>
      </c>
      <c r="J157" s="218">
        <f>I157*D157</f>
        <v>26</v>
      </c>
      <c r="K157" s="314">
        <f>J157+H157+F157</f>
        <v>182</v>
      </c>
      <c r="L157" s="310"/>
    </row>
    <row r="158" spans="1:12" ht="35.25" customHeight="1">
      <c r="A158" s="288">
        <v>3</v>
      </c>
      <c r="B158" s="223" t="s">
        <v>536</v>
      </c>
      <c r="C158" s="219" t="s">
        <v>242</v>
      </c>
      <c r="D158" s="219">
        <v>2.66</v>
      </c>
      <c r="E158" s="219">
        <v>130</v>
      </c>
      <c r="F158" s="288">
        <f>E158*D158</f>
        <v>345.8</v>
      </c>
      <c r="G158" s="219">
        <v>3</v>
      </c>
      <c r="H158" s="219">
        <f>G158*D158</f>
        <v>7.98</v>
      </c>
      <c r="I158" s="219">
        <v>3</v>
      </c>
      <c r="J158" s="219">
        <f>I158*D158</f>
        <v>7.98</v>
      </c>
      <c r="K158" s="144">
        <f>J158+H158+F158</f>
        <v>361.76</v>
      </c>
      <c r="L158" s="310"/>
    </row>
    <row r="159" spans="1:12" ht="19.149999999999999" customHeight="1">
      <c r="A159" s="288">
        <v>4</v>
      </c>
      <c r="B159" s="231" t="s">
        <v>537</v>
      </c>
      <c r="C159" s="219" t="s">
        <v>242</v>
      </c>
      <c r="D159" s="288">
        <v>10</v>
      </c>
      <c r="E159" s="288">
        <v>0</v>
      </c>
      <c r="F159" s="219">
        <f t="shared" ref="F159:F161" si="82">E159*D159</f>
        <v>0</v>
      </c>
      <c r="G159" s="288">
        <v>1</v>
      </c>
      <c r="H159" s="288">
        <f t="shared" ref="H159:H161" si="83">G159*D159</f>
        <v>10</v>
      </c>
      <c r="I159" s="288">
        <v>0</v>
      </c>
      <c r="J159" s="288">
        <f t="shared" ref="J159:J161" si="84">I159*D159</f>
        <v>0</v>
      </c>
      <c r="K159" s="144">
        <f t="shared" ref="K159:K161" si="85">J159+H159+F159</f>
        <v>10</v>
      </c>
      <c r="L159" s="310"/>
    </row>
    <row r="160" spans="1:12" s="149" customFormat="1" ht="19.149999999999999" customHeight="1">
      <c r="A160" s="288">
        <v>5</v>
      </c>
      <c r="B160" s="231" t="s">
        <v>538</v>
      </c>
      <c r="C160" s="219" t="s">
        <v>157</v>
      </c>
      <c r="D160" s="288">
        <v>22</v>
      </c>
      <c r="E160" s="288">
        <v>6.5</v>
      </c>
      <c r="F160" s="219">
        <f t="shared" si="82"/>
        <v>143</v>
      </c>
      <c r="G160" s="288">
        <v>2</v>
      </c>
      <c r="H160" s="288">
        <f t="shared" si="83"/>
        <v>44</v>
      </c>
      <c r="I160" s="288">
        <v>0.2</v>
      </c>
      <c r="J160" s="288">
        <f t="shared" si="84"/>
        <v>4.4000000000000004</v>
      </c>
      <c r="K160" s="144">
        <f t="shared" si="85"/>
        <v>191.4</v>
      </c>
      <c r="L160" s="310"/>
    </row>
    <row r="161" spans="1:16" s="149" customFormat="1" ht="31.5" customHeight="1">
      <c r="A161" s="218">
        <v>7</v>
      </c>
      <c r="B161" s="231" t="s">
        <v>539</v>
      </c>
      <c r="C161" s="219" t="s">
        <v>242</v>
      </c>
      <c r="D161" s="288">
        <v>18</v>
      </c>
      <c r="E161" s="288">
        <v>24</v>
      </c>
      <c r="F161" s="219">
        <f t="shared" si="82"/>
        <v>432</v>
      </c>
      <c r="G161" s="288">
        <v>5</v>
      </c>
      <c r="H161" s="288">
        <f t="shared" si="83"/>
        <v>90</v>
      </c>
      <c r="I161" s="288">
        <v>2</v>
      </c>
      <c r="J161" s="288">
        <f t="shared" si="84"/>
        <v>36</v>
      </c>
      <c r="K161" s="144">
        <f t="shared" si="85"/>
        <v>558</v>
      </c>
      <c r="L161" s="310"/>
    </row>
    <row r="162" spans="1:16" s="149" customFormat="1" ht="19.149999999999999" customHeight="1">
      <c r="A162" s="288"/>
      <c r="B162" s="231"/>
      <c r="C162" s="219"/>
      <c r="D162" s="288"/>
      <c r="E162" s="288"/>
      <c r="F162" s="219"/>
      <c r="G162" s="288"/>
      <c r="H162" s="288"/>
      <c r="I162" s="288"/>
      <c r="J162" s="288"/>
      <c r="K162" s="232">
        <f>SUM(K156:K161)</f>
        <v>1453.1599999999999</v>
      </c>
      <c r="L162" s="200">
        <f>K162*1.08*1.06*1.02*1.18</f>
        <v>2002.2819608447999</v>
      </c>
    </row>
    <row r="163" spans="1:16" ht="28.15" customHeight="1">
      <c r="A163" s="288"/>
      <c r="B163" s="238" t="s">
        <v>703</v>
      </c>
      <c r="C163" s="288"/>
      <c r="D163" s="288"/>
      <c r="E163" s="288"/>
      <c r="F163" s="219"/>
      <c r="G163" s="288"/>
      <c r="H163" s="288"/>
      <c r="I163" s="288"/>
      <c r="J163" s="288"/>
      <c r="K163" s="8"/>
      <c r="L163" s="310"/>
    </row>
    <row r="164" spans="1:16" s="149" customFormat="1" ht="35.25" customHeight="1">
      <c r="A164" s="288"/>
      <c r="B164" s="400" t="s">
        <v>687</v>
      </c>
      <c r="C164" s="288"/>
      <c r="D164" s="288"/>
      <c r="E164" s="288"/>
      <c r="F164" s="219"/>
      <c r="G164" s="288"/>
      <c r="H164" s="288"/>
      <c r="I164" s="288"/>
      <c r="J164" s="288"/>
      <c r="K164" s="8"/>
      <c r="L164" s="310"/>
    </row>
    <row r="165" spans="1:16" s="149" customFormat="1" ht="28.15" customHeight="1">
      <c r="A165" s="288">
        <v>1</v>
      </c>
      <c r="B165" s="412" t="s">
        <v>336</v>
      </c>
      <c r="C165" s="399" t="s">
        <v>242</v>
      </c>
      <c r="D165" s="288">
        <v>25.75</v>
      </c>
      <c r="E165" s="288">
        <v>0</v>
      </c>
      <c r="F165" s="219">
        <f>E165*D165</f>
        <v>0</v>
      </c>
      <c r="G165" s="288">
        <v>1</v>
      </c>
      <c r="H165" s="288">
        <f>G165*D165</f>
        <v>25.75</v>
      </c>
      <c r="I165" s="288">
        <v>0</v>
      </c>
      <c r="J165" s="288">
        <f>I165*D165</f>
        <v>0</v>
      </c>
      <c r="K165" s="396">
        <f>J165+H165+F165</f>
        <v>25.75</v>
      </c>
      <c r="L165" s="310"/>
    </row>
    <row r="166" spans="1:16" s="149" customFormat="1" ht="33" customHeight="1">
      <c r="A166" s="288">
        <v>3</v>
      </c>
      <c r="B166" s="125" t="s">
        <v>337</v>
      </c>
      <c r="C166" s="399" t="s">
        <v>242</v>
      </c>
      <c r="D166" s="292">
        <v>25.75</v>
      </c>
      <c r="E166" s="292">
        <v>85</v>
      </c>
      <c r="F166" s="399">
        <f>D166*E166</f>
        <v>2188.75</v>
      </c>
      <c r="G166" s="292">
        <v>3</v>
      </c>
      <c r="H166" s="219">
        <f>G166*D166</f>
        <v>77.25</v>
      </c>
      <c r="I166" s="292">
        <v>2</v>
      </c>
      <c r="J166" s="219">
        <f>I166*D166</f>
        <v>51.5</v>
      </c>
      <c r="K166" s="144">
        <f>J166+H166+F166</f>
        <v>2317.5</v>
      </c>
      <c r="L166" s="310"/>
      <c r="P166" s="149">
        <v>2</v>
      </c>
    </row>
    <row r="167" spans="1:16" s="149" customFormat="1" ht="33" customHeight="1">
      <c r="A167" s="288">
        <v>4</v>
      </c>
      <c r="B167" s="306" t="s">
        <v>685</v>
      </c>
      <c r="C167" s="396" t="s">
        <v>8</v>
      </c>
      <c r="D167" s="396">
        <v>335</v>
      </c>
      <c r="E167" s="396">
        <v>0</v>
      </c>
      <c r="F167" s="396">
        <f t="shared" ref="F167:F172" si="86">E167*D167</f>
        <v>0</v>
      </c>
      <c r="G167" s="396">
        <v>0.1</v>
      </c>
      <c r="H167" s="396">
        <f t="shared" ref="H167:H172" si="87">G167*D167</f>
        <v>33.5</v>
      </c>
      <c r="I167" s="396">
        <v>0</v>
      </c>
      <c r="J167" s="396">
        <f t="shared" ref="J167:J172" si="88">I167*D167</f>
        <v>0</v>
      </c>
      <c r="K167" s="396">
        <f t="shared" ref="K167:K172" si="89">J167+H167+F167</f>
        <v>33.5</v>
      </c>
      <c r="L167" s="310"/>
    </row>
    <row r="168" spans="1:16" s="149" customFormat="1" ht="33" customHeight="1">
      <c r="A168" s="399">
        <v>5</v>
      </c>
      <c r="B168" s="125" t="s">
        <v>303</v>
      </c>
      <c r="C168" s="399" t="s">
        <v>242</v>
      </c>
      <c r="D168" s="396">
        <v>7</v>
      </c>
      <c r="E168" s="396">
        <v>4</v>
      </c>
      <c r="F168" s="396">
        <f t="shared" si="86"/>
        <v>28</v>
      </c>
      <c r="G168" s="396">
        <v>5</v>
      </c>
      <c r="H168" s="396">
        <f t="shared" si="87"/>
        <v>35</v>
      </c>
      <c r="I168" s="396">
        <v>0.2</v>
      </c>
      <c r="J168" s="396">
        <f t="shared" si="88"/>
        <v>1.4000000000000001</v>
      </c>
      <c r="K168" s="396">
        <f t="shared" si="89"/>
        <v>64.400000000000006</v>
      </c>
      <c r="L168" s="310"/>
    </row>
    <row r="169" spans="1:16" s="149" customFormat="1" ht="33" customHeight="1">
      <c r="A169" s="399">
        <v>6</v>
      </c>
      <c r="B169" s="231" t="s">
        <v>531</v>
      </c>
      <c r="C169" s="219" t="s">
        <v>242</v>
      </c>
      <c r="D169" s="399">
        <v>33</v>
      </c>
      <c r="E169" s="399">
        <v>1</v>
      </c>
      <c r="F169" s="219">
        <f t="shared" si="86"/>
        <v>33</v>
      </c>
      <c r="G169" s="399">
        <v>0.5</v>
      </c>
      <c r="H169" s="399">
        <f t="shared" si="87"/>
        <v>16.5</v>
      </c>
      <c r="I169" s="399">
        <v>0.5</v>
      </c>
      <c r="J169" s="399">
        <f t="shared" si="88"/>
        <v>16.5</v>
      </c>
      <c r="K169" s="144">
        <f t="shared" si="89"/>
        <v>66</v>
      </c>
      <c r="L169" s="310"/>
    </row>
    <row r="170" spans="1:16" s="149" customFormat="1" ht="33" customHeight="1">
      <c r="A170" s="399">
        <v>7</v>
      </c>
      <c r="B170" s="231" t="s">
        <v>486</v>
      </c>
      <c r="C170" s="219" t="s">
        <v>242</v>
      </c>
      <c r="D170" s="399">
        <v>33</v>
      </c>
      <c r="E170" s="399">
        <v>14</v>
      </c>
      <c r="F170" s="219">
        <f t="shared" si="86"/>
        <v>462</v>
      </c>
      <c r="G170" s="399">
        <v>3</v>
      </c>
      <c r="H170" s="399">
        <f t="shared" si="87"/>
        <v>99</v>
      </c>
      <c r="I170" s="399">
        <v>1</v>
      </c>
      <c r="J170" s="399">
        <f t="shared" si="88"/>
        <v>33</v>
      </c>
      <c r="K170" s="144">
        <f t="shared" si="89"/>
        <v>594</v>
      </c>
      <c r="L170" s="310"/>
    </row>
    <row r="171" spans="1:16" s="149" customFormat="1" ht="33" customHeight="1">
      <c r="A171" s="399"/>
      <c r="B171" s="125" t="s">
        <v>319</v>
      </c>
      <c r="C171" s="396" t="s">
        <v>242</v>
      </c>
      <c r="D171" s="396">
        <v>73.599999999999994</v>
      </c>
      <c r="E171" s="396">
        <v>3</v>
      </c>
      <c r="F171" s="396">
        <f t="shared" si="86"/>
        <v>220.79999999999998</v>
      </c>
      <c r="G171" s="396">
        <v>4</v>
      </c>
      <c r="H171" s="396">
        <f t="shared" si="87"/>
        <v>294.39999999999998</v>
      </c>
      <c r="I171" s="396">
        <v>0.2</v>
      </c>
      <c r="J171" s="396">
        <f t="shared" si="88"/>
        <v>14.719999999999999</v>
      </c>
      <c r="K171" s="396">
        <f t="shared" si="89"/>
        <v>529.91999999999996</v>
      </c>
      <c r="L171" s="310"/>
    </row>
    <row r="172" spans="1:16" s="149" customFormat="1" ht="33" customHeight="1">
      <c r="A172" s="399"/>
      <c r="B172" s="125" t="s">
        <v>320</v>
      </c>
      <c r="C172" s="396" t="s">
        <v>242</v>
      </c>
      <c r="D172" s="396">
        <v>23</v>
      </c>
      <c r="E172" s="396">
        <v>3</v>
      </c>
      <c r="F172" s="396">
        <f t="shared" si="86"/>
        <v>69</v>
      </c>
      <c r="G172" s="396">
        <v>4</v>
      </c>
      <c r="H172" s="396">
        <f t="shared" si="87"/>
        <v>92</v>
      </c>
      <c r="I172" s="396">
        <v>0.2</v>
      </c>
      <c r="J172" s="396">
        <f t="shared" si="88"/>
        <v>4.6000000000000005</v>
      </c>
      <c r="K172" s="396">
        <f t="shared" si="89"/>
        <v>165.6</v>
      </c>
      <c r="L172" s="310"/>
    </row>
    <row r="173" spans="1:16" s="149" customFormat="1" ht="28.15" customHeight="1">
      <c r="A173" s="288"/>
      <c r="B173" s="288"/>
      <c r="C173" s="288"/>
      <c r="D173" s="288"/>
      <c r="E173" s="288"/>
      <c r="F173" s="219"/>
      <c r="G173" s="288"/>
      <c r="H173" s="288"/>
      <c r="I173" s="288"/>
      <c r="J173" s="288"/>
      <c r="K173" s="146">
        <f>SUM(K165:K172)</f>
        <v>3796.67</v>
      </c>
      <c r="L173" s="300">
        <f t="shared" ref="L173" si="90">K173*1.08*1.06*1.02*1.18</f>
        <v>5231.3605193376015</v>
      </c>
    </row>
    <row r="174" spans="1:16" s="149" customFormat="1" ht="28.15" customHeight="1">
      <c r="A174" s="288"/>
      <c r="B174" s="228" t="s">
        <v>696</v>
      </c>
      <c r="C174" s="288"/>
      <c r="D174" s="288"/>
      <c r="E174" s="288"/>
      <c r="F174" s="219"/>
      <c r="G174" s="288"/>
      <c r="H174" s="288"/>
      <c r="I174" s="288"/>
      <c r="J174" s="288"/>
      <c r="K174" s="288"/>
      <c r="L174" s="74"/>
    </row>
    <row r="175" spans="1:16" s="149" customFormat="1" ht="45" customHeight="1">
      <c r="A175" s="288"/>
      <c r="B175" s="228" t="s">
        <v>476</v>
      </c>
      <c r="C175" s="290"/>
      <c r="D175" s="290"/>
      <c r="E175" s="290"/>
      <c r="F175" s="294"/>
      <c r="G175" s="290"/>
      <c r="H175" s="290"/>
      <c r="I175" s="290"/>
      <c r="J175" s="290"/>
      <c r="K175" s="290"/>
      <c r="L175" s="74"/>
    </row>
    <row r="176" spans="1:16" s="149" customFormat="1" ht="48.75" customHeight="1">
      <c r="A176" s="288">
        <v>1</v>
      </c>
      <c r="B176" s="293" t="s">
        <v>261</v>
      </c>
      <c r="C176" s="288" t="s">
        <v>240</v>
      </c>
      <c r="D176" s="288">
        <v>2.8</v>
      </c>
      <c r="E176" s="288">
        <v>0</v>
      </c>
      <c r="F176" s="219">
        <f>E176*D176</f>
        <v>0</v>
      </c>
      <c r="G176" s="288">
        <v>6</v>
      </c>
      <c r="H176" s="288">
        <f t="shared" ref="H176:H178" si="91">G176*D176</f>
        <v>16.799999999999997</v>
      </c>
      <c r="I176" s="288">
        <v>0</v>
      </c>
      <c r="J176" s="288">
        <f t="shared" ref="J176:J178" si="92">I176*D176</f>
        <v>0</v>
      </c>
      <c r="K176" s="288">
        <f>J176+H176+F176</f>
        <v>16.799999999999997</v>
      </c>
      <c r="L176" s="74"/>
    </row>
    <row r="177" spans="1:12" s="149" customFormat="1" ht="35.25" customHeight="1">
      <c r="A177" s="288">
        <v>2</v>
      </c>
      <c r="B177" s="296" t="s">
        <v>328</v>
      </c>
      <c r="C177" s="288" t="s">
        <v>240</v>
      </c>
      <c r="D177" s="288">
        <v>1.45</v>
      </c>
      <c r="E177" s="288">
        <v>100</v>
      </c>
      <c r="F177" s="219">
        <f t="shared" ref="F177:F178" si="93">E177*D177</f>
        <v>145</v>
      </c>
      <c r="G177" s="288">
        <v>20</v>
      </c>
      <c r="H177" s="288">
        <f t="shared" si="91"/>
        <v>29</v>
      </c>
      <c r="I177" s="288">
        <v>15</v>
      </c>
      <c r="J177" s="288">
        <f t="shared" si="92"/>
        <v>21.75</v>
      </c>
      <c r="K177" s="288">
        <f t="shared" ref="K177:K178" si="94">J177+H177+F177</f>
        <v>195.75</v>
      </c>
      <c r="L177" s="74"/>
    </row>
    <row r="178" spans="1:12" s="149" customFormat="1" ht="49.5" customHeight="1">
      <c r="A178" s="288">
        <v>3</v>
      </c>
      <c r="B178" s="231" t="s">
        <v>541</v>
      </c>
      <c r="C178" s="288" t="s">
        <v>240</v>
      </c>
      <c r="D178" s="288">
        <v>0.2</v>
      </c>
      <c r="E178" s="288">
        <v>108</v>
      </c>
      <c r="F178" s="219">
        <f t="shared" si="93"/>
        <v>21.6</v>
      </c>
      <c r="G178" s="288">
        <v>20</v>
      </c>
      <c r="H178" s="288">
        <f t="shared" si="91"/>
        <v>4</v>
      </c>
      <c r="I178" s="288">
        <v>15</v>
      </c>
      <c r="J178" s="288">
        <f t="shared" si="92"/>
        <v>3</v>
      </c>
      <c r="K178" s="288">
        <f t="shared" si="94"/>
        <v>28.6</v>
      </c>
      <c r="L178" s="74"/>
    </row>
    <row r="179" spans="1:12" s="149" customFormat="1" ht="32.25" customHeight="1">
      <c r="A179" s="288">
        <v>4</v>
      </c>
      <c r="B179" s="179" t="s">
        <v>333</v>
      </c>
      <c r="C179" s="288" t="s">
        <v>240</v>
      </c>
      <c r="D179" s="177">
        <v>0.04</v>
      </c>
      <c r="E179" s="177">
        <v>430</v>
      </c>
      <c r="F179" s="177">
        <f>E179*D179</f>
        <v>17.2</v>
      </c>
      <c r="G179" s="177">
        <v>100</v>
      </c>
      <c r="H179" s="177">
        <f>G179*D179</f>
        <v>4</v>
      </c>
      <c r="I179" s="177">
        <v>50</v>
      </c>
      <c r="J179" s="177">
        <f>I179*D179</f>
        <v>2</v>
      </c>
      <c r="K179" s="177">
        <f>J179+H179+F179</f>
        <v>23.2</v>
      </c>
      <c r="L179" s="74"/>
    </row>
    <row r="180" spans="1:12" s="149" customFormat="1" ht="32.25" customHeight="1">
      <c r="A180" s="288">
        <v>5</v>
      </c>
      <c r="B180" s="230" t="s">
        <v>327</v>
      </c>
      <c r="C180" s="288" t="s">
        <v>240</v>
      </c>
      <c r="D180" s="288">
        <v>0.33</v>
      </c>
      <c r="E180" s="288">
        <v>108</v>
      </c>
      <c r="F180" s="219">
        <f t="shared" ref="F180:F190" si="95">E180*D180</f>
        <v>35.64</v>
      </c>
      <c r="G180" s="288">
        <v>20</v>
      </c>
      <c r="H180" s="288">
        <f t="shared" ref="H180:H190" si="96">G180*D180</f>
        <v>6.6000000000000005</v>
      </c>
      <c r="I180" s="288">
        <v>15</v>
      </c>
      <c r="J180" s="288">
        <f t="shared" ref="J180:J190" si="97">I180*D180</f>
        <v>4.95</v>
      </c>
      <c r="K180" s="288">
        <f t="shared" ref="K180:K190" si="98">J180+H180+F180</f>
        <v>47.19</v>
      </c>
      <c r="L180" s="74"/>
    </row>
    <row r="181" spans="1:12" s="149" customFormat="1" ht="28.15" customHeight="1">
      <c r="A181" s="288">
        <v>6</v>
      </c>
      <c r="B181" s="245" t="s">
        <v>332</v>
      </c>
      <c r="C181" s="288" t="s">
        <v>157</v>
      </c>
      <c r="D181" s="288">
        <v>49</v>
      </c>
      <c r="E181" s="288">
        <v>1.1499999999999999</v>
      </c>
      <c r="F181" s="219">
        <f t="shared" si="95"/>
        <v>56.349999999999994</v>
      </c>
      <c r="G181" s="288">
        <v>0.2</v>
      </c>
      <c r="H181" s="288">
        <f t="shared" si="96"/>
        <v>9.8000000000000007</v>
      </c>
      <c r="I181" s="288">
        <v>0.1</v>
      </c>
      <c r="J181" s="288">
        <f t="shared" si="97"/>
        <v>4.9000000000000004</v>
      </c>
      <c r="K181" s="288">
        <f t="shared" si="98"/>
        <v>71.05</v>
      </c>
      <c r="L181" s="74"/>
    </row>
    <row r="182" spans="1:12" s="149" customFormat="1" ht="28.15" customHeight="1">
      <c r="A182" s="288">
        <v>7</v>
      </c>
      <c r="B182" s="245" t="s">
        <v>325</v>
      </c>
      <c r="C182" s="288" t="s">
        <v>157</v>
      </c>
      <c r="D182" s="288">
        <v>26</v>
      </c>
      <c r="E182" s="288">
        <v>0.3</v>
      </c>
      <c r="F182" s="219">
        <f t="shared" si="95"/>
        <v>7.8</v>
      </c>
      <c r="G182" s="288">
        <v>0.2</v>
      </c>
      <c r="H182" s="288">
        <f t="shared" si="96"/>
        <v>5.2</v>
      </c>
      <c r="I182" s="288">
        <v>0.1</v>
      </c>
      <c r="J182" s="288">
        <f t="shared" si="97"/>
        <v>2.6</v>
      </c>
      <c r="K182" s="288">
        <f t="shared" si="98"/>
        <v>15.600000000000001</v>
      </c>
      <c r="L182" s="74"/>
    </row>
    <row r="183" spans="1:12" s="149" customFormat="1" ht="31.5" customHeight="1">
      <c r="A183" s="288">
        <v>8</v>
      </c>
      <c r="B183" s="231" t="s">
        <v>246</v>
      </c>
      <c r="C183" s="288" t="s">
        <v>8</v>
      </c>
      <c r="D183" s="288">
        <v>110</v>
      </c>
      <c r="E183" s="288">
        <v>1.1000000000000001</v>
      </c>
      <c r="F183" s="219">
        <f t="shared" si="95"/>
        <v>121.00000000000001</v>
      </c>
      <c r="G183" s="288">
        <v>0.4</v>
      </c>
      <c r="H183" s="288">
        <f t="shared" si="96"/>
        <v>44</v>
      </c>
      <c r="I183" s="288">
        <v>0.2</v>
      </c>
      <c r="J183" s="288">
        <f t="shared" si="97"/>
        <v>22</v>
      </c>
      <c r="K183" s="288">
        <f t="shared" si="98"/>
        <v>187</v>
      </c>
      <c r="L183" s="74"/>
    </row>
    <row r="184" spans="1:12" s="149" customFormat="1" ht="28.15" customHeight="1">
      <c r="A184" s="288">
        <v>9</v>
      </c>
      <c r="B184" s="245" t="s">
        <v>146</v>
      </c>
      <c r="C184" s="288" t="s">
        <v>240</v>
      </c>
      <c r="D184" s="288">
        <v>0.06</v>
      </c>
      <c r="E184" s="288">
        <v>430</v>
      </c>
      <c r="F184" s="219">
        <f t="shared" si="95"/>
        <v>25.8</v>
      </c>
      <c r="G184" s="288">
        <v>100</v>
      </c>
      <c r="H184" s="288">
        <f t="shared" si="96"/>
        <v>6</v>
      </c>
      <c r="I184" s="288">
        <v>50</v>
      </c>
      <c r="J184" s="288">
        <f t="shared" si="97"/>
        <v>3</v>
      </c>
      <c r="K184" s="288">
        <f t="shared" si="98"/>
        <v>34.799999999999997</v>
      </c>
      <c r="L184" s="74"/>
    </row>
    <row r="185" spans="1:12" s="149" customFormat="1" ht="28.15" customHeight="1">
      <c r="A185" s="288">
        <v>10</v>
      </c>
      <c r="B185" s="231" t="s">
        <v>329</v>
      </c>
      <c r="C185" s="288" t="s">
        <v>242</v>
      </c>
      <c r="D185" s="288">
        <v>2.7</v>
      </c>
      <c r="E185" s="288">
        <v>10</v>
      </c>
      <c r="F185" s="219">
        <f t="shared" si="95"/>
        <v>27</v>
      </c>
      <c r="G185" s="288">
        <v>4</v>
      </c>
      <c r="H185" s="288">
        <f t="shared" si="96"/>
        <v>10.8</v>
      </c>
      <c r="I185" s="288">
        <v>3</v>
      </c>
      <c r="J185" s="288">
        <f t="shared" si="97"/>
        <v>8.1000000000000014</v>
      </c>
      <c r="K185" s="288">
        <f t="shared" si="98"/>
        <v>45.900000000000006</v>
      </c>
      <c r="L185" s="74"/>
    </row>
    <row r="186" spans="1:12" s="149" customFormat="1" ht="28.15" customHeight="1">
      <c r="A186" s="288">
        <v>11</v>
      </c>
      <c r="B186" s="231" t="s">
        <v>330</v>
      </c>
      <c r="C186" s="288" t="s">
        <v>242</v>
      </c>
      <c r="D186" s="288">
        <v>22.4</v>
      </c>
      <c r="E186" s="288">
        <v>4</v>
      </c>
      <c r="F186" s="219">
        <f t="shared" si="95"/>
        <v>89.6</v>
      </c>
      <c r="G186" s="288">
        <v>4</v>
      </c>
      <c r="H186" s="288">
        <f t="shared" si="96"/>
        <v>89.6</v>
      </c>
      <c r="I186" s="288">
        <v>0.1</v>
      </c>
      <c r="J186" s="288">
        <f t="shared" si="97"/>
        <v>2.2399999999999998</v>
      </c>
      <c r="K186" s="288">
        <f t="shared" si="98"/>
        <v>181.44</v>
      </c>
      <c r="L186" s="74"/>
    </row>
    <row r="187" spans="1:12" s="149" customFormat="1" ht="28.15" customHeight="1">
      <c r="A187" s="288">
        <v>12</v>
      </c>
      <c r="B187" s="245" t="s">
        <v>147</v>
      </c>
      <c r="C187" s="288" t="s">
        <v>242</v>
      </c>
      <c r="D187" s="288">
        <v>11</v>
      </c>
      <c r="E187" s="288">
        <v>1.5</v>
      </c>
      <c r="F187" s="219">
        <f t="shared" si="95"/>
        <v>16.5</v>
      </c>
      <c r="G187" s="288">
        <v>2</v>
      </c>
      <c r="H187" s="288">
        <f t="shared" si="96"/>
        <v>22</v>
      </c>
      <c r="I187" s="288">
        <v>0</v>
      </c>
      <c r="J187" s="288">
        <f t="shared" si="97"/>
        <v>0</v>
      </c>
      <c r="K187" s="288">
        <f t="shared" si="98"/>
        <v>38.5</v>
      </c>
      <c r="L187" s="74"/>
    </row>
    <row r="188" spans="1:12" s="149" customFormat="1" ht="28.15" customHeight="1">
      <c r="A188" s="288">
        <v>13</v>
      </c>
      <c r="B188" s="245" t="s">
        <v>192</v>
      </c>
      <c r="C188" s="288" t="s">
        <v>242</v>
      </c>
      <c r="D188" s="288">
        <v>1.4</v>
      </c>
      <c r="E188" s="288">
        <v>100</v>
      </c>
      <c r="F188" s="219">
        <f t="shared" si="95"/>
        <v>140</v>
      </c>
      <c r="G188" s="288">
        <v>20</v>
      </c>
      <c r="H188" s="288">
        <f t="shared" si="96"/>
        <v>28</v>
      </c>
      <c r="I188" s="288">
        <v>5</v>
      </c>
      <c r="J188" s="288">
        <f t="shared" si="97"/>
        <v>7</v>
      </c>
      <c r="K188" s="288">
        <f t="shared" si="98"/>
        <v>175</v>
      </c>
      <c r="L188" s="74"/>
    </row>
    <row r="189" spans="1:12" s="149" customFormat="1" ht="32.25" customHeight="1">
      <c r="A189" s="288">
        <v>14</v>
      </c>
      <c r="B189" s="231" t="s">
        <v>331</v>
      </c>
      <c r="C189" s="288" t="s">
        <v>242</v>
      </c>
      <c r="D189" s="288">
        <v>2.8</v>
      </c>
      <c r="E189" s="288">
        <v>3</v>
      </c>
      <c r="F189" s="219">
        <f t="shared" si="95"/>
        <v>8.3999999999999986</v>
      </c>
      <c r="G189" s="288">
        <v>4</v>
      </c>
      <c r="H189" s="288">
        <f t="shared" si="96"/>
        <v>11.2</v>
      </c>
      <c r="I189" s="288">
        <v>0.2</v>
      </c>
      <c r="J189" s="288">
        <f t="shared" si="97"/>
        <v>0.55999999999999994</v>
      </c>
      <c r="K189" s="288">
        <f t="shared" si="98"/>
        <v>20.159999999999997</v>
      </c>
      <c r="L189" s="74"/>
    </row>
    <row r="190" spans="1:12" s="149" customFormat="1" ht="28.15" customHeight="1">
      <c r="A190" s="288">
        <v>15</v>
      </c>
      <c r="B190" s="245" t="s">
        <v>194</v>
      </c>
      <c r="C190" s="288" t="s">
        <v>8</v>
      </c>
      <c r="D190" s="288">
        <v>2</v>
      </c>
      <c r="E190" s="288">
        <v>3</v>
      </c>
      <c r="F190" s="219">
        <f t="shared" si="95"/>
        <v>6</v>
      </c>
      <c r="G190" s="288">
        <v>1</v>
      </c>
      <c r="H190" s="288">
        <f t="shared" si="96"/>
        <v>2</v>
      </c>
      <c r="I190" s="288">
        <v>1</v>
      </c>
      <c r="J190" s="288">
        <f t="shared" si="97"/>
        <v>2</v>
      </c>
      <c r="K190" s="288">
        <f t="shared" si="98"/>
        <v>10</v>
      </c>
      <c r="L190" s="74"/>
    </row>
    <row r="191" spans="1:12" s="149" customFormat="1" ht="28.15" customHeight="1">
      <c r="A191" s="288"/>
      <c r="B191" s="289" t="s">
        <v>158</v>
      </c>
      <c r="C191" s="290"/>
      <c r="D191" s="290"/>
      <c r="E191" s="290"/>
      <c r="F191" s="294"/>
      <c r="G191" s="290"/>
      <c r="H191" s="290"/>
      <c r="I191" s="290"/>
      <c r="J191" s="290"/>
      <c r="K191" s="232">
        <f>SUM(K176:K190)</f>
        <v>1090.99</v>
      </c>
      <c r="L191" s="200">
        <f>K191*1.08*1.06*1.02*1.18</f>
        <v>1503.2546976672002</v>
      </c>
    </row>
    <row r="192" spans="1:12" s="149" customFormat="1" ht="28.15" customHeight="1">
      <c r="A192" s="288"/>
      <c r="B192" s="228" t="s">
        <v>704</v>
      </c>
      <c r="C192" s="290"/>
      <c r="D192" s="290"/>
      <c r="E192" s="290"/>
      <c r="F192" s="294"/>
      <c r="G192" s="290"/>
      <c r="H192" s="290"/>
      <c r="I192" s="290"/>
      <c r="J192" s="290"/>
      <c r="K192" s="239"/>
      <c r="L192" s="310"/>
    </row>
    <row r="193" spans="1:12" s="149" customFormat="1" ht="36" customHeight="1">
      <c r="A193" s="253"/>
      <c r="B193" s="236" t="s">
        <v>335</v>
      </c>
      <c r="C193" s="290"/>
      <c r="D193" s="290"/>
      <c r="E193" s="290"/>
      <c r="F193" s="253"/>
      <c r="G193" s="290"/>
      <c r="H193" s="290"/>
      <c r="I193" s="290"/>
      <c r="J193" s="290"/>
      <c r="K193" s="290"/>
      <c r="L193" s="74"/>
    </row>
    <row r="194" spans="1:12" ht="36" customHeight="1">
      <c r="A194" s="253">
        <v>1</v>
      </c>
      <c r="B194" s="299" t="s">
        <v>336</v>
      </c>
      <c r="C194" s="288" t="s">
        <v>242</v>
      </c>
      <c r="D194" s="292">
        <v>15.3</v>
      </c>
      <c r="E194" s="292">
        <v>0</v>
      </c>
      <c r="F194" s="253">
        <f>D194*E194</f>
        <v>0</v>
      </c>
      <c r="G194" s="292">
        <v>1</v>
      </c>
      <c r="H194" s="219">
        <f>G194*D194</f>
        <v>15.3</v>
      </c>
      <c r="I194" s="292">
        <v>0</v>
      </c>
      <c r="J194" s="219">
        <f>I194*D194</f>
        <v>0</v>
      </c>
      <c r="K194" s="144">
        <f>J194+H194+F194</f>
        <v>15.3</v>
      </c>
      <c r="L194" s="74"/>
    </row>
    <row r="195" spans="1:12" ht="30" customHeight="1">
      <c r="A195" s="253">
        <v>2</v>
      </c>
      <c r="B195" s="202" t="s">
        <v>337</v>
      </c>
      <c r="C195" s="288" t="s">
        <v>242</v>
      </c>
      <c r="D195" s="292">
        <v>15.3</v>
      </c>
      <c r="E195" s="292">
        <v>85</v>
      </c>
      <c r="F195" s="253">
        <f>D195*E195</f>
        <v>1300.5</v>
      </c>
      <c r="G195" s="292">
        <v>3</v>
      </c>
      <c r="H195" s="219">
        <f>G195*D195</f>
        <v>45.900000000000006</v>
      </c>
      <c r="I195" s="292">
        <v>2</v>
      </c>
      <c r="J195" s="219">
        <f>I195*D195</f>
        <v>30.6</v>
      </c>
      <c r="K195" s="144">
        <f>J195+H195+F195</f>
        <v>1377</v>
      </c>
      <c r="L195" s="74"/>
    </row>
    <row r="196" spans="1:12" ht="34.15" customHeight="1">
      <c r="A196" s="253"/>
      <c r="B196" s="298" t="s">
        <v>158</v>
      </c>
      <c r="C196" s="227"/>
      <c r="D196" s="227"/>
      <c r="E196" s="227"/>
      <c r="F196" s="253"/>
      <c r="G196" s="227"/>
      <c r="H196" s="219"/>
      <c r="I196" s="227"/>
      <c r="J196" s="219"/>
      <c r="K196" s="232">
        <f>SUM(K194:K195)</f>
        <v>1392.3</v>
      </c>
      <c r="L196" s="300">
        <f>K196*1.08*1.06*1.02*1.18</f>
        <v>1918.424106144</v>
      </c>
    </row>
    <row r="197" spans="1:12" s="149" customFormat="1" ht="34.15" customHeight="1">
      <c r="A197" s="290"/>
      <c r="B197" s="235" t="s">
        <v>705</v>
      </c>
      <c r="C197" s="290"/>
      <c r="D197" s="290"/>
      <c r="E197" s="290"/>
      <c r="F197" s="290"/>
      <c r="G197" s="290"/>
      <c r="H197" s="290"/>
      <c r="I197" s="290"/>
      <c r="J197" s="290"/>
      <c r="K197" s="290"/>
      <c r="L197" s="74"/>
    </row>
    <row r="198" spans="1:12" s="149" customFormat="1" ht="34.15" customHeight="1">
      <c r="A198" s="290"/>
      <c r="B198" s="303" t="s">
        <v>351</v>
      </c>
      <c r="C198" s="290"/>
      <c r="D198" s="290"/>
      <c r="E198" s="290"/>
      <c r="F198" s="290"/>
      <c r="G198" s="290"/>
      <c r="H198" s="290"/>
      <c r="I198" s="290"/>
      <c r="J198" s="290"/>
      <c r="K198" s="290"/>
      <c r="L198" s="74"/>
    </row>
    <row r="199" spans="1:12" s="149" customFormat="1" ht="34.15" customHeight="1">
      <c r="A199" s="253">
        <v>1</v>
      </c>
      <c r="B199" s="304" t="s">
        <v>352</v>
      </c>
      <c r="C199" s="253" t="s">
        <v>40</v>
      </c>
      <c r="D199" s="219">
        <v>0.45</v>
      </c>
      <c r="E199" s="219">
        <v>0</v>
      </c>
      <c r="F199" s="219">
        <f>E199*D199</f>
        <v>0</v>
      </c>
      <c r="G199" s="219">
        <v>10</v>
      </c>
      <c r="H199" s="219">
        <f>G199*D199</f>
        <v>4.5</v>
      </c>
      <c r="I199" s="219">
        <v>0</v>
      </c>
      <c r="J199" s="219">
        <f>I199*D199</f>
        <v>0</v>
      </c>
      <c r="K199" s="219">
        <f>J199+H199+F199</f>
        <v>4.5</v>
      </c>
      <c r="L199" s="74"/>
    </row>
    <row r="200" spans="1:12" s="149" customFormat="1" ht="34.15" customHeight="1">
      <c r="A200" s="253">
        <v>2</v>
      </c>
      <c r="B200" s="233" t="s">
        <v>353</v>
      </c>
      <c r="C200" s="253" t="s">
        <v>157</v>
      </c>
      <c r="D200" s="292">
        <v>32</v>
      </c>
      <c r="E200" s="292">
        <v>0</v>
      </c>
      <c r="F200" s="219">
        <f>D200*E200</f>
        <v>0</v>
      </c>
      <c r="G200" s="292">
        <v>1</v>
      </c>
      <c r="H200" s="219">
        <f>G200*D200</f>
        <v>32</v>
      </c>
      <c r="I200" s="292">
        <v>0.2</v>
      </c>
      <c r="J200" s="219">
        <f>I200*D200</f>
        <v>6.4</v>
      </c>
      <c r="K200" s="144">
        <f>J200+H200+F200</f>
        <v>38.4</v>
      </c>
      <c r="L200" s="74"/>
    </row>
    <row r="201" spans="1:12" s="149" customFormat="1" ht="34.15" customHeight="1">
      <c r="A201" s="253">
        <v>3</v>
      </c>
      <c r="B201" s="233" t="s">
        <v>349</v>
      </c>
      <c r="C201" s="253" t="s">
        <v>40</v>
      </c>
      <c r="D201" s="292">
        <v>0.45</v>
      </c>
      <c r="E201" s="292">
        <v>100</v>
      </c>
      <c r="F201" s="219">
        <f>D201*E201</f>
        <v>45</v>
      </c>
      <c r="G201" s="292">
        <v>20</v>
      </c>
      <c r="H201" s="219">
        <f t="shared" ref="H201:H205" si="99">G201*D201</f>
        <v>9</v>
      </c>
      <c r="I201" s="292">
        <v>15</v>
      </c>
      <c r="J201" s="219">
        <f t="shared" ref="J201:J205" si="100">I201*D201</f>
        <v>6.75</v>
      </c>
      <c r="K201" s="219">
        <f t="shared" ref="K201:K205" si="101">J201+H201+F201</f>
        <v>60.75</v>
      </c>
      <c r="L201" s="74"/>
    </row>
    <row r="202" spans="1:12" s="149" customFormat="1" ht="34.15" customHeight="1">
      <c r="A202" s="253">
        <v>4</v>
      </c>
      <c r="B202" s="233" t="s">
        <v>477</v>
      </c>
      <c r="C202" s="253" t="s">
        <v>94</v>
      </c>
      <c r="D202" s="292">
        <v>60</v>
      </c>
      <c r="E202" s="292">
        <v>3.2</v>
      </c>
      <c r="F202" s="219">
        <f>E202*D202</f>
        <v>192</v>
      </c>
      <c r="G202" s="292">
        <v>0.3</v>
      </c>
      <c r="H202" s="219">
        <f t="shared" si="99"/>
        <v>18</v>
      </c>
      <c r="I202" s="292">
        <v>0.2</v>
      </c>
      <c r="J202" s="219">
        <f t="shared" si="100"/>
        <v>12</v>
      </c>
      <c r="K202" s="219">
        <f t="shared" si="101"/>
        <v>222</v>
      </c>
      <c r="L202" s="74"/>
    </row>
    <row r="203" spans="1:12" s="149" customFormat="1" ht="34.15" customHeight="1">
      <c r="A203" s="253">
        <v>5</v>
      </c>
      <c r="B203" s="233" t="s">
        <v>354</v>
      </c>
      <c r="C203" s="253" t="s">
        <v>8</v>
      </c>
      <c r="D203" s="292">
        <v>1</v>
      </c>
      <c r="E203" s="292">
        <v>2</v>
      </c>
      <c r="F203" s="219">
        <f>E203*D203</f>
        <v>2</v>
      </c>
      <c r="G203" s="292">
        <v>20</v>
      </c>
      <c r="H203" s="219">
        <f t="shared" si="99"/>
        <v>20</v>
      </c>
      <c r="I203" s="292">
        <v>0</v>
      </c>
      <c r="J203" s="219">
        <f t="shared" si="100"/>
        <v>0</v>
      </c>
      <c r="K203" s="219">
        <f t="shared" si="101"/>
        <v>22</v>
      </c>
      <c r="L203" s="74"/>
    </row>
    <row r="204" spans="1:12" s="149" customFormat="1" ht="34.15" customHeight="1">
      <c r="A204" s="253">
        <v>6</v>
      </c>
      <c r="B204" s="233" t="s">
        <v>272</v>
      </c>
      <c r="C204" s="253" t="s">
        <v>157</v>
      </c>
      <c r="D204" s="292">
        <v>80</v>
      </c>
      <c r="E204" s="292">
        <v>0.1</v>
      </c>
      <c r="F204" s="219">
        <f>D204*E204</f>
        <v>8</v>
      </c>
      <c r="G204" s="292">
        <v>0.1</v>
      </c>
      <c r="H204" s="292">
        <f t="shared" si="99"/>
        <v>8</v>
      </c>
      <c r="I204" s="292">
        <v>0.02</v>
      </c>
      <c r="J204" s="292">
        <f t="shared" si="100"/>
        <v>1.6</v>
      </c>
      <c r="K204" s="292">
        <f t="shared" si="101"/>
        <v>17.600000000000001</v>
      </c>
      <c r="L204" s="74"/>
    </row>
    <row r="205" spans="1:12" s="149" customFormat="1" ht="34.15" customHeight="1">
      <c r="A205" s="288">
        <v>7</v>
      </c>
      <c r="B205" s="233" t="s">
        <v>259</v>
      </c>
      <c r="C205" s="253" t="s">
        <v>43</v>
      </c>
      <c r="D205" s="292">
        <v>0.18</v>
      </c>
      <c r="E205" s="292">
        <v>200</v>
      </c>
      <c r="F205" s="219">
        <f>D205*E205</f>
        <v>36</v>
      </c>
      <c r="G205" s="292">
        <v>200</v>
      </c>
      <c r="H205" s="292">
        <f t="shared" si="99"/>
        <v>36</v>
      </c>
      <c r="I205" s="292">
        <v>10</v>
      </c>
      <c r="J205" s="292">
        <f t="shared" si="100"/>
        <v>1.7999999999999998</v>
      </c>
      <c r="K205" s="292">
        <f t="shared" si="101"/>
        <v>73.8</v>
      </c>
      <c r="L205" s="74"/>
    </row>
    <row r="206" spans="1:12" s="149" customFormat="1" ht="34.15" customHeight="1">
      <c r="A206" s="290"/>
      <c r="B206" s="302" t="s">
        <v>158</v>
      </c>
      <c r="C206" s="290"/>
      <c r="D206" s="290"/>
      <c r="E206" s="290"/>
      <c r="F206" s="294"/>
      <c r="G206" s="290"/>
      <c r="H206" s="290"/>
      <c r="I206" s="290"/>
      <c r="J206" s="290"/>
      <c r="K206" s="191">
        <f>SUM(K199:K205)</f>
        <v>439.05</v>
      </c>
      <c r="L206" s="300">
        <f>K206*1.08*1.06*1.02*1.18</f>
        <v>604.958775984</v>
      </c>
    </row>
    <row r="207" spans="1:12" s="140" customFormat="1" ht="24.6" customHeight="1">
      <c r="A207" s="253"/>
      <c r="B207" s="238" t="s">
        <v>697</v>
      </c>
      <c r="C207" s="227"/>
      <c r="D207" s="227"/>
      <c r="E207" s="227"/>
      <c r="F207" s="253"/>
      <c r="G207" s="227"/>
      <c r="H207" s="219"/>
      <c r="I207" s="227"/>
      <c r="J207" s="219"/>
      <c r="K207" s="227"/>
      <c r="L207" s="301"/>
    </row>
    <row r="208" spans="1:12" ht="34.15" customHeight="1">
      <c r="A208" s="253"/>
      <c r="B208" s="236" t="s">
        <v>338</v>
      </c>
      <c r="C208" s="227"/>
      <c r="D208" s="227"/>
      <c r="E208" s="227"/>
      <c r="F208" s="253"/>
      <c r="G208" s="227"/>
      <c r="H208" s="219"/>
      <c r="I208" s="227"/>
      <c r="J208" s="219"/>
      <c r="K208" s="227"/>
      <c r="L208" s="301"/>
    </row>
    <row r="209" spans="1:12" ht="52.15" customHeight="1">
      <c r="A209" s="253">
        <v>1</v>
      </c>
      <c r="B209" s="233" t="s">
        <v>339</v>
      </c>
      <c r="C209" s="253" t="s">
        <v>40</v>
      </c>
      <c r="D209" s="292">
        <v>30</v>
      </c>
      <c r="E209" s="292">
        <v>12</v>
      </c>
      <c r="F209" s="253">
        <f t="shared" ref="F209:F210" si="102">D209*E209</f>
        <v>360</v>
      </c>
      <c r="G209" s="292">
        <v>3</v>
      </c>
      <c r="H209" s="219">
        <f t="shared" ref="H209:H210" si="103">G209*D209</f>
        <v>90</v>
      </c>
      <c r="I209" s="292">
        <v>0</v>
      </c>
      <c r="J209" s="219">
        <f t="shared" ref="J209:J210" si="104">I209*D209</f>
        <v>0</v>
      </c>
      <c r="K209" s="292">
        <f>J209+H209+F209</f>
        <v>450</v>
      </c>
      <c r="L209" s="301"/>
    </row>
    <row r="210" spans="1:12" ht="27" customHeight="1">
      <c r="A210" s="253">
        <v>2</v>
      </c>
      <c r="B210" s="230" t="s">
        <v>340</v>
      </c>
      <c r="C210" s="253" t="s">
        <v>43</v>
      </c>
      <c r="D210" s="292">
        <v>30</v>
      </c>
      <c r="E210" s="292">
        <v>0</v>
      </c>
      <c r="F210" s="253">
        <f t="shared" si="102"/>
        <v>0</v>
      </c>
      <c r="G210" s="292">
        <v>3.4</v>
      </c>
      <c r="H210" s="219">
        <f t="shared" si="103"/>
        <v>102</v>
      </c>
      <c r="I210" s="292">
        <v>4.4000000000000004</v>
      </c>
      <c r="J210" s="219">
        <f t="shared" si="104"/>
        <v>132</v>
      </c>
      <c r="K210" s="292">
        <f>J210+H210+E210</f>
        <v>234</v>
      </c>
      <c r="L210" s="301"/>
    </row>
    <row r="211" spans="1:12" s="149" customFormat="1" ht="30" customHeight="1">
      <c r="A211" s="288"/>
      <c r="B211" s="230"/>
      <c r="C211" s="288"/>
      <c r="D211" s="292"/>
      <c r="E211" s="292"/>
      <c r="F211" s="288"/>
      <c r="G211" s="292"/>
      <c r="H211" s="219"/>
      <c r="I211" s="292"/>
      <c r="J211" s="219"/>
      <c r="K211" s="309">
        <f>SUM(K209:K210)</f>
        <v>684</v>
      </c>
      <c r="L211" s="300">
        <f t="shared" ref="L211:L220" si="105">K211*1.08*1.06*1.02*1.18</f>
        <v>942.47079552000014</v>
      </c>
    </row>
    <row r="212" spans="1:12" ht="21.75" customHeight="1">
      <c r="A212" s="253"/>
      <c r="B212" s="238" t="s">
        <v>706</v>
      </c>
      <c r="C212" s="253"/>
      <c r="D212" s="292"/>
      <c r="E212" s="292"/>
      <c r="F212" s="219"/>
      <c r="G212" s="292"/>
      <c r="H212" s="292"/>
      <c r="I212" s="292"/>
      <c r="J212" s="292"/>
      <c r="K212" s="8"/>
      <c r="L212" s="301"/>
    </row>
    <row r="213" spans="1:12" ht="35.450000000000003" customHeight="1">
      <c r="A213" s="253">
        <v>1</v>
      </c>
      <c r="B213" s="400" t="s">
        <v>687</v>
      </c>
      <c r="C213" s="253"/>
      <c r="D213" s="253"/>
      <c r="E213" s="253"/>
      <c r="F213" s="219"/>
      <c r="G213" s="253"/>
      <c r="H213" s="253"/>
      <c r="I213" s="253"/>
      <c r="J213" s="253"/>
      <c r="K213" s="292"/>
      <c r="L213" s="301"/>
    </row>
    <row r="214" spans="1:12" s="149" customFormat="1" ht="31.5" customHeight="1">
      <c r="A214" s="399">
        <v>2</v>
      </c>
      <c r="B214" s="306" t="s">
        <v>685</v>
      </c>
      <c r="C214" s="396" t="s">
        <v>8</v>
      </c>
      <c r="D214" s="396">
        <v>290</v>
      </c>
      <c r="E214" s="396">
        <v>0</v>
      </c>
      <c r="F214" s="396">
        <f t="shared" ref="F214:F219" si="106">E214*D214</f>
        <v>0</v>
      </c>
      <c r="G214" s="396">
        <v>0.1</v>
      </c>
      <c r="H214" s="396">
        <f t="shared" ref="H214:H219" si="107">G214*D214</f>
        <v>29</v>
      </c>
      <c r="I214" s="396">
        <v>0</v>
      </c>
      <c r="J214" s="396">
        <f t="shared" ref="J214:J219" si="108">I214*D214</f>
        <v>0</v>
      </c>
      <c r="K214" s="396">
        <f t="shared" ref="K214:K219" si="109">J214+H214+F214</f>
        <v>29</v>
      </c>
      <c r="L214" s="301"/>
    </row>
    <row r="215" spans="1:12" s="149" customFormat="1" ht="36" customHeight="1">
      <c r="A215" s="399">
        <v>3</v>
      </c>
      <c r="B215" s="125" t="s">
        <v>303</v>
      </c>
      <c r="C215" s="399" t="s">
        <v>242</v>
      </c>
      <c r="D215" s="396">
        <v>6</v>
      </c>
      <c r="E215" s="396">
        <v>4</v>
      </c>
      <c r="F215" s="396">
        <f t="shared" si="106"/>
        <v>24</v>
      </c>
      <c r="G215" s="396">
        <v>5</v>
      </c>
      <c r="H215" s="396">
        <f t="shared" si="107"/>
        <v>30</v>
      </c>
      <c r="I215" s="396">
        <v>0.2</v>
      </c>
      <c r="J215" s="396">
        <f t="shared" si="108"/>
        <v>1.2000000000000002</v>
      </c>
      <c r="K215" s="396">
        <f t="shared" si="109"/>
        <v>55.2</v>
      </c>
      <c r="L215" s="301"/>
    </row>
    <row r="216" spans="1:12" s="149" customFormat="1" ht="33.75" customHeight="1">
      <c r="A216" s="399">
        <v>4</v>
      </c>
      <c r="B216" s="231" t="s">
        <v>531</v>
      </c>
      <c r="C216" s="219" t="s">
        <v>242</v>
      </c>
      <c r="D216" s="399">
        <v>112.2</v>
      </c>
      <c r="E216" s="399">
        <v>1</v>
      </c>
      <c r="F216" s="219">
        <f t="shared" si="106"/>
        <v>112.2</v>
      </c>
      <c r="G216" s="399">
        <v>0.5</v>
      </c>
      <c r="H216" s="399">
        <f t="shared" si="107"/>
        <v>56.1</v>
      </c>
      <c r="I216" s="399">
        <v>0.5</v>
      </c>
      <c r="J216" s="399">
        <f t="shared" si="108"/>
        <v>56.1</v>
      </c>
      <c r="K216" s="144">
        <f t="shared" si="109"/>
        <v>224.4</v>
      </c>
      <c r="L216" s="301"/>
    </row>
    <row r="217" spans="1:12" s="149" customFormat="1" ht="30.75" customHeight="1">
      <c r="A217" s="399">
        <v>5</v>
      </c>
      <c r="B217" s="231" t="s">
        <v>686</v>
      </c>
      <c r="C217" s="219" t="s">
        <v>242</v>
      </c>
      <c r="D217" s="399">
        <v>112.2</v>
      </c>
      <c r="E217" s="399">
        <v>14</v>
      </c>
      <c r="F217" s="219">
        <f t="shared" si="106"/>
        <v>1570.8</v>
      </c>
      <c r="G217" s="399">
        <v>3</v>
      </c>
      <c r="H217" s="399">
        <f t="shared" si="107"/>
        <v>336.6</v>
      </c>
      <c r="I217" s="399">
        <v>1</v>
      </c>
      <c r="J217" s="399">
        <f t="shared" si="108"/>
        <v>112.2</v>
      </c>
      <c r="K217" s="144">
        <f t="shared" si="109"/>
        <v>2019.6</v>
      </c>
      <c r="L217" s="301"/>
    </row>
    <row r="218" spans="1:12" s="149" customFormat="1" ht="52.5" customHeight="1">
      <c r="A218" s="399">
        <v>6</v>
      </c>
      <c r="B218" s="125" t="s">
        <v>319</v>
      </c>
      <c r="C218" s="396" t="s">
        <v>242</v>
      </c>
      <c r="D218" s="396">
        <v>198.8</v>
      </c>
      <c r="E218" s="396">
        <v>3</v>
      </c>
      <c r="F218" s="396">
        <f t="shared" si="106"/>
        <v>596.40000000000009</v>
      </c>
      <c r="G218" s="396">
        <v>4</v>
      </c>
      <c r="H218" s="396">
        <f t="shared" si="107"/>
        <v>795.2</v>
      </c>
      <c r="I218" s="396">
        <v>0.2</v>
      </c>
      <c r="J218" s="396">
        <f t="shared" si="108"/>
        <v>39.760000000000005</v>
      </c>
      <c r="K218" s="396">
        <f t="shared" si="109"/>
        <v>1431.3600000000001</v>
      </c>
      <c r="L218" s="301"/>
    </row>
    <row r="219" spans="1:12" s="149" customFormat="1" ht="29.25" customHeight="1">
      <c r="A219" s="399">
        <v>7</v>
      </c>
      <c r="B219" s="125" t="s">
        <v>320</v>
      </c>
      <c r="C219" s="396" t="s">
        <v>242</v>
      </c>
      <c r="D219" s="396">
        <v>112.2</v>
      </c>
      <c r="E219" s="396">
        <v>3</v>
      </c>
      <c r="F219" s="396">
        <f t="shared" si="106"/>
        <v>336.6</v>
      </c>
      <c r="G219" s="396">
        <v>4</v>
      </c>
      <c r="H219" s="396">
        <f t="shared" si="107"/>
        <v>448.8</v>
      </c>
      <c r="I219" s="396">
        <v>0.2</v>
      </c>
      <c r="J219" s="396">
        <f t="shared" si="108"/>
        <v>22.44</v>
      </c>
      <c r="K219" s="396">
        <f t="shared" si="109"/>
        <v>807.84</v>
      </c>
      <c r="L219" s="301"/>
    </row>
    <row r="220" spans="1:12" s="149" customFormat="1" ht="19.5" customHeight="1">
      <c r="A220" s="399"/>
      <c r="B220" s="399"/>
      <c r="C220" s="399"/>
      <c r="D220" s="399"/>
      <c r="E220" s="399"/>
      <c r="F220" s="219"/>
      <c r="G220" s="399"/>
      <c r="H220" s="399"/>
      <c r="I220" s="399"/>
      <c r="J220" s="399"/>
      <c r="K220" s="318">
        <f>SUM(K214:K219)</f>
        <v>4567.3999999999996</v>
      </c>
      <c r="L220" s="300">
        <f t="shared" si="105"/>
        <v>6293.3349582720002</v>
      </c>
    </row>
    <row r="221" spans="1:12" ht="19.899999999999999" customHeight="1">
      <c r="A221" s="253"/>
      <c r="B221" s="302" t="s">
        <v>158</v>
      </c>
      <c r="C221" s="290"/>
      <c r="D221" s="290"/>
      <c r="E221" s="290"/>
      <c r="F221" s="294"/>
      <c r="G221" s="290"/>
      <c r="H221" s="290"/>
      <c r="I221" s="290"/>
      <c r="J221" s="290"/>
      <c r="K221" s="8"/>
    </row>
    <row r="222" spans="1:12" ht="25.9" customHeight="1">
      <c r="A222" s="253"/>
      <c r="B222" s="235" t="s">
        <v>707</v>
      </c>
      <c r="C222" s="290"/>
      <c r="D222" s="290"/>
      <c r="E222" s="290"/>
      <c r="F222" s="294"/>
      <c r="G222" s="290"/>
      <c r="H222" s="290"/>
      <c r="I222" s="290"/>
      <c r="J222" s="290"/>
      <c r="K222" s="290"/>
      <c r="L222" s="74"/>
    </row>
    <row r="223" spans="1:12" ht="35.450000000000003" customHeight="1">
      <c r="A223" s="253"/>
      <c r="B223" s="230" t="s">
        <v>542</v>
      </c>
      <c r="C223" s="290"/>
      <c r="D223" s="290"/>
      <c r="E223" s="290"/>
      <c r="F223" s="294"/>
      <c r="G223" s="290"/>
      <c r="H223" s="290"/>
      <c r="I223" s="290"/>
      <c r="J223" s="290"/>
      <c r="K223" s="290"/>
      <c r="L223" s="74"/>
    </row>
    <row r="224" spans="1:12" ht="21" customHeight="1">
      <c r="A224" s="219">
        <v>1</v>
      </c>
      <c r="B224" s="220" t="s">
        <v>148</v>
      </c>
      <c r="C224" s="219" t="s">
        <v>240</v>
      </c>
      <c r="D224" s="219">
        <v>3</v>
      </c>
      <c r="E224" s="219">
        <v>0</v>
      </c>
      <c r="F224" s="219">
        <v>0</v>
      </c>
      <c r="G224" s="219">
        <v>25</v>
      </c>
      <c r="H224" s="219">
        <f>D224*G224</f>
        <v>75</v>
      </c>
      <c r="I224" s="219">
        <v>0</v>
      </c>
      <c r="J224" s="219">
        <v>0</v>
      </c>
      <c r="K224" s="219">
        <f>F224+H224</f>
        <v>75</v>
      </c>
      <c r="L224" s="74"/>
    </row>
    <row r="225" spans="1:20" ht="33.6" customHeight="1">
      <c r="A225" s="219">
        <v>2</v>
      </c>
      <c r="B225" s="223" t="s">
        <v>262</v>
      </c>
      <c r="C225" s="219" t="s">
        <v>157</v>
      </c>
      <c r="D225" s="219">
        <v>70</v>
      </c>
      <c r="E225" s="219">
        <v>15.8</v>
      </c>
      <c r="F225" s="253">
        <f>D225*E225</f>
        <v>1106</v>
      </c>
      <c r="G225" s="219">
        <v>3</v>
      </c>
      <c r="H225" s="219">
        <f t="shared" ref="H225:H231" si="110">D225*G225</f>
        <v>210</v>
      </c>
      <c r="I225" s="219">
        <v>1</v>
      </c>
      <c r="J225" s="219">
        <f>D225*I225</f>
        <v>70</v>
      </c>
      <c r="K225" s="219">
        <f>F225+H225+J225</f>
        <v>1386</v>
      </c>
      <c r="L225" s="74"/>
    </row>
    <row r="226" spans="1:20" ht="34.15" customHeight="1">
      <c r="A226" s="219">
        <v>3</v>
      </c>
      <c r="B226" s="223" t="s">
        <v>263</v>
      </c>
      <c r="C226" s="219" t="s">
        <v>157</v>
      </c>
      <c r="D226" s="219">
        <v>20</v>
      </c>
      <c r="E226" s="219">
        <v>7</v>
      </c>
      <c r="F226" s="253">
        <f t="shared" ref="F226:F231" si="111">D226*E226</f>
        <v>140</v>
      </c>
      <c r="G226" s="219">
        <v>3</v>
      </c>
      <c r="H226" s="219">
        <f t="shared" si="110"/>
        <v>60</v>
      </c>
      <c r="I226" s="219">
        <v>1</v>
      </c>
      <c r="J226" s="219">
        <f>D226*I226</f>
        <v>20</v>
      </c>
      <c r="K226" s="219">
        <f>F226+H226+J226</f>
        <v>220</v>
      </c>
      <c r="L226" s="74"/>
    </row>
    <row r="227" spans="1:20" ht="37.15" customHeight="1">
      <c r="A227" s="219">
        <v>4</v>
      </c>
      <c r="B227" s="223" t="s">
        <v>264</v>
      </c>
      <c r="C227" s="219" t="s">
        <v>8</v>
      </c>
      <c r="D227" s="219">
        <v>10</v>
      </c>
      <c r="E227" s="219">
        <v>10</v>
      </c>
      <c r="F227" s="253">
        <f t="shared" si="111"/>
        <v>100</v>
      </c>
      <c r="G227" s="219">
        <v>10</v>
      </c>
      <c r="H227" s="219">
        <f t="shared" si="110"/>
        <v>100</v>
      </c>
      <c r="I227" s="219">
        <v>0.2</v>
      </c>
      <c r="J227" s="219">
        <f>D227*I227</f>
        <v>2</v>
      </c>
      <c r="K227" s="219">
        <f>F227+H227+J227</f>
        <v>202</v>
      </c>
      <c r="L227" s="74"/>
    </row>
    <row r="228" spans="1:20" ht="33" customHeight="1">
      <c r="A228" s="219">
        <v>5</v>
      </c>
      <c r="B228" s="223" t="s">
        <v>208</v>
      </c>
      <c r="C228" s="219" t="s">
        <v>240</v>
      </c>
      <c r="D228" s="219">
        <v>3</v>
      </c>
      <c r="E228" s="219">
        <v>108</v>
      </c>
      <c r="F228" s="253">
        <f t="shared" si="111"/>
        <v>324</v>
      </c>
      <c r="G228" s="219">
        <v>20</v>
      </c>
      <c r="H228" s="219">
        <f t="shared" si="110"/>
        <v>60</v>
      </c>
      <c r="I228" s="219">
        <v>15</v>
      </c>
      <c r="J228" s="219">
        <f>D228*I228</f>
        <v>45</v>
      </c>
      <c r="K228" s="144">
        <f>F228+H228+J228</f>
        <v>429</v>
      </c>
      <c r="L228" s="74"/>
    </row>
    <row r="229" spans="1:20" ht="18.600000000000001" customHeight="1">
      <c r="A229" s="253">
        <v>6</v>
      </c>
      <c r="B229" s="223" t="s">
        <v>245</v>
      </c>
      <c r="C229" s="219" t="s">
        <v>8</v>
      </c>
      <c r="D229" s="219">
        <v>10</v>
      </c>
      <c r="E229" s="219">
        <v>2</v>
      </c>
      <c r="F229" s="253">
        <f t="shared" si="111"/>
        <v>20</v>
      </c>
      <c r="G229" s="219">
        <v>2</v>
      </c>
      <c r="H229" s="219">
        <f t="shared" si="110"/>
        <v>20</v>
      </c>
      <c r="I229" s="219">
        <v>0</v>
      </c>
      <c r="J229" s="219">
        <v>0</v>
      </c>
      <c r="K229" s="219">
        <f>F229+H229</f>
        <v>40</v>
      </c>
      <c r="L229" s="74"/>
    </row>
    <row r="230" spans="1:20" ht="22.15" customHeight="1">
      <c r="A230" s="253">
        <v>7</v>
      </c>
      <c r="B230" s="220" t="s">
        <v>522</v>
      </c>
      <c r="C230" s="219" t="s">
        <v>157</v>
      </c>
      <c r="D230" s="219">
        <v>300</v>
      </c>
      <c r="E230" s="219">
        <v>1.1399999999999999</v>
      </c>
      <c r="F230" s="253">
        <f t="shared" si="111"/>
        <v>341.99999999999994</v>
      </c>
      <c r="G230" s="219">
        <v>0.2</v>
      </c>
      <c r="H230" s="219">
        <f t="shared" si="110"/>
        <v>60</v>
      </c>
      <c r="I230" s="219">
        <v>0.2</v>
      </c>
      <c r="J230" s="219">
        <f>D230*I230</f>
        <v>60</v>
      </c>
      <c r="K230" s="219">
        <f>F230+H230+J230</f>
        <v>461.99999999999994</v>
      </c>
      <c r="L230" s="74"/>
    </row>
    <row r="231" spans="1:20" ht="34.9" customHeight="1">
      <c r="A231" s="253">
        <v>8</v>
      </c>
      <c r="B231" s="223" t="s">
        <v>260</v>
      </c>
      <c r="C231" s="219" t="s">
        <v>9</v>
      </c>
      <c r="D231" s="219">
        <v>10</v>
      </c>
      <c r="E231" s="219">
        <v>70</v>
      </c>
      <c r="F231" s="253">
        <f t="shared" si="111"/>
        <v>700</v>
      </c>
      <c r="G231" s="219">
        <v>4</v>
      </c>
      <c r="H231" s="219">
        <f t="shared" si="110"/>
        <v>40</v>
      </c>
      <c r="I231" s="219">
        <v>10</v>
      </c>
      <c r="J231" s="219">
        <f>D231*I231</f>
        <v>100</v>
      </c>
      <c r="K231" s="219">
        <f>F231+H231+J231</f>
        <v>840</v>
      </c>
      <c r="L231" s="74"/>
    </row>
    <row r="232" spans="1:20" ht="21.6" customHeight="1">
      <c r="A232" s="290"/>
      <c r="B232" s="298" t="s">
        <v>158</v>
      </c>
      <c r="C232" s="219"/>
      <c r="D232" s="219"/>
      <c r="E232" s="219"/>
      <c r="F232" s="253"/>
      <c r="G232" s="219"/>
      <c r="H232" s="219"/>
      <c r="I232" s="219"/>
      <c r="J232" s="219"/>
      <c r="K232" s="191">
        <f>SUM(K224:K231)</f>
        <v>3654</v>
      </c>
      <c r="L232" s="300">
        <f>K232*1.08*1.06*1.02*1.18</f>
        <v>5034.7781971200011</v>
      </c>
    </row>
    <row r="233" spans="1:20" ht="30.6" customHeight="1">
      <c r="A233" s="290"/>
      <c r="B233" s="238" t="s">
        <v>708</v>
      </c>
      <c r="C233" s="290"/>
      <c r="D233" s="290"/>
      <c r="E233" s="290"/>
      <c r="F233" s="253"/>
      <c r="G233" s="290"/>
      <c r="H233" s="219"/>
      <c r="I233" s="290"/>
      <c r="J233" s="219"/>
      <c r="K233" s="290"/>
      <c r="L233" s="74"/>
      <c r="R233" s="2">
        <v>6</v>
      </c>
    </row>
    <row r="234" spans="1:20" ht="33" customHeight="1">
      <c r="A234" s="290"/>
      <c r="B234" s="230" t="s">
        <v>543</v>
      </c>
      <c r="C234" s="290"/>
      <c r="D234" s="290"/>
      <c r="E234" s="290"/>
      <c r="F234" s="253"/>
      <c r="G234" s="290"/>
      <c r="H234" s="219"/>
      <c r="I234" s="290"/>
      <c r="J234" s="219"/>
      <c r="K234" s="290"/>
      <c r="L234" s="74"/>
    </row>
    <row r="235" spans="1:20" ht="48" customHeight="1">
      <c r="A235" s="253">
        <v>1</v>
      </c>
      <c r="B235" s="304" t="s">
        <v>341</v>
      </c>
      <c r="C235" s="219" t="s">
        <v>8</v>
      </c>
      <c r="D235" s="219">
        <v>26</v>
      </c>
      <c r="E235" s="219">
        <v>0</v>
      </c>
      <c r="F235" s="253">
        <f>D235*E235</f>
        <v>0</v>
      </c>
      <c r="G235" s="219">
        <v>1.5</v>
      </c>
      <c r="H235" s="219">
        <f t="shared" ref="H235" si="112">D235*G235</f>
        <v>39</v>
      </c>
      <c r="I235" s="219">
        <v>0</v>
      </c>
      <c r="J235" s="219">
        <f t="shared" ref="J235" si="113">D235*I235</f>
        <v>0</v>
      </c>
      <c r="K235" s="219">
        <f t="shared" ref="K235:K242" si="114">J235+H235+F235</f>
        <v>39</v>
      </c>
      <c r="L235" s="74"/>
    </row>
    <row r="236" spans="1:20" ht="33.6" customHeight="1">
      <c r="A236" s="253">
        <v>2</v>
      </c>
      <c r="B236" s="304" t="s">
        <v>342</v>
      </c>
      <c r="C236" s="219" t="s">
        <v>8</v>
      </c>
      <c r="D236" s="219">
        <v>14</v>
      </c>
      <c r="E236" s="219">
        <v>0</v>
      </c>
      <c r="F236" s="253">
        <f t="shared" ref="F236:F238" si="115">D236*E236</f>
        <v>0</v>
      </c>
      <c r="G236" s="219">
        <v>1.7</v>
      </c>
      <c r="H236" s="219">
        <f t="shared" ref="H236:H237" si="116">D236*G236</f>
        <v>23.8</v>
      </c>
      <c r="I236" s="219">
        <v>0</v>
      </c>
      <c r="J236" s="219">
        <f t="shared" ref="J236:J237" si="117">D236*I236</f>
        <v>0</v>
      </c>
      <c r="K236" s="219">
        <f t="shared" si="114"/>
        <v>23.8</v>
      </c>
      <c r="L236" s="74"/>
      <c r="M236" s="315"/>
      <c r="N236" s="315"/>
      <c r="O236" s="316"/>
      <c r="P236" s="315"/>
      <c r="Q236" s="316"/>
      <c r="R236" s="315"/>
      <c r="S236" s="316"/>
      <c r="T236" s="317"/>
    </row>
    <row r="237" spans="1:20" ht="48" customHeight="1">
      <c r="A237" s="253">
        <v>3</v>
      </c>
      <c r="B237" s="304" t="s">
        <v>343</v>
      </c>
      <c r="C237" s="219" t="s">
        <v>8</v>
      </c>
      <c r="D237" s="219">
        <v>4</v>
      </c>
      <c r="E237" s="219">
        <v>0</v>
      </c>
      <c r="F237" s="253">
        <f t="shared" si="115"/>
        <v>0</v>
      </c>
      <c r="G237" s="219">
        <v>2</v>
      </c>
      <c r="H237" s="219">
        <f t="shared" si="116"/>
        <v>8</v>
      </c>
      <c r="I237" s="219">
        <v>0</v>
      </c>
      <c r="J237" s="219">
        <f t="shared" si="117"/>
        <v>0</v>
      </c>
      <c r="K237" s="219">
        <f t="shared" si="114"/>
        <v>8</v>
      </c>
      <c r="L237" s="74"/>
    </row>
    <row r="238" spans="1:20" ht="35.25" customHeight="1">
      <c r="A238" s="253">
        <v>4</v>
      </c>
      <c r="B238" s="233" t="s">
        <v>344</v>
      </c>
      <c r="C238" s="253" t="s">
        <v>43</v>
      </c>
      <c r="D238" s="292">
        <v>0.52</v>
      </c>
      <c r="E238" s="292">
        <v>0</v>
      </c>
      <c r="F238" s="253">
        <f t="shared" si="115"/>
        <v>0</v>
      </c>
      <c r="G238" s="292">
        <v>0</v>
      </c>
      <c r="H238" s="219">
        <v>0</v>
      </c>
      <c r="I238" s="219">
        <v>0</v>
      </c>
      <c r="J238" s="219">
        <v>1.35</v>
      </c>
      <c r="K238" s="219">
        <f t="shared" si="114"/>
        <v>1.35</v>
      </c>
      <c r="L238" s="74"/>
    </row>
    <row r="239" spans="1:20" s="149" customFormat="1" ht="49.9" customHeight="1">
      <c r="A239" s="253">
        <v>5</v>
      </c>
      <c r="B239" s="304" t="s">
        <v>346</v>
      </c>
      <c r="C239" s="219" t="s">
        <v>240</v>
      </c>
      <c r="D239" s="219">
        <v>1.23</v>
      </c>
      <c r="E239" s="219">
        <v>0</v>
      </c>
      <c r="F239" s="219">
        <f>E239*D239</f>
        <v>0</v>
      </c>
      <c r="G239" s="219">
        <v>20</v>
      </c>
      <c r="H239" s="219">
        <f>G239*D239</f>
        <v>24.6</v>
      </c>
      <c r="I239" s="219">
        <v>0</v>
      </c>
      <c r="J239" s="219">
        <f>I239*D239</f>
        <v>0</v>
      </c>
      <c r="K239" s="219">
        <f t="shared" si="114"/>
        <v>24.6</v>
      </c>
      <c r="L239" s="74"/>
    </row>
    <row r="240" spans="1:20" s="149" customFormat="1" ht="36" customHeight="1">
      <c r="A240" s="253">
        <v>6</v>
      </c>
      <c r="B240" s="233" t="s">
        <v>345</v>
      </c>
      <c r="C240" s="253" t="s">
        <v>157</v>
      </c>
      <c r="D240" s="292">
        <v>52</v>
      </c>
      <c r="E240" s="292">
        <v>0</v>
      </c>
      <c r="F240" s="219">
        <f>D240*E240</f>
        <v>0</v>
      </c>
      <c r="G240" s="292">
        <v>1</v>
      </c>
      <c r="H240" s="219">
        <f>G240*D240</f>
        <v>52</v>
      </c>
      <c r="I240" s="292">
        <v>0.2</v>
      </c>
      <c r="J240" s="219">
        <f>I240*D240</f>
        <v>10.4</v>
      </c>
      <c r="K240" s="144">
        <f t="shared" si="114"/>
        <v>62.4</v>
      </c>
      <c r="L240" s="74"/>
    </row>
    <row r="241" spans="1:12" s="149" customFormat="1" ht="36" customHeight="1">
      <c r="A241" s="253">
        <v>7</v>
      </c>
      <c r="B241" s="233" t="s">
        <v>348</v>
      </c>
      <c r="C241" s="253" t="s">
        <v>157</v>
      </c>
      <c r="D241" s="292">
        <v>49</v>
      </c>
      <c r="E241" s="292">
        <v>0</v>
      </c>
      <c r="F241" s="219">
        <f>D241*E241</f>
        <v>0</v>
      </c>
      <c r="G241" s="292">
        <v>1.3</v>
      </c>
      <c r="H241" s="219">
        <f>G241*D241</f>
        <v>63.7</v>
      </c>
      <c r="I241" s="292">
        <v>0.2</v>
      </c>
      <c r="J241" s="219">
        <f>I241*D241</f>
        <v>9.8000000000000007</v>
      </c>
      <c r="K241" s="144">
        <f t="shared" si="114"/>
        <v>73.5</v>
      </c>
      <c r="L241" s="74"/>
    </row>
    <row r="242" spans="1:12" s="149" customFormat="1" ht="43.5" customHeight="1">
      <c r="A242" s="253">
        <v>8</v>
      </c>
      <c r="B242" s="233" t="s">
        <v>347</v>
      </c>
      <c r="C242" s="253" t="s">
        <v>157</v>
      </c>
      <c r="D242" s="292">
        <v>10.8</v>
      </c>
      <c r="E242" s="292">
        <v>0</v>
      </c>
      <c r="F242" s="219">
        <f>D242*E242</f>
        <v>0</v>
      </c>
      <c r="G242" s="292">
        <v>2</v>
      </c>
      <c r="H242" s="219">
        <f>G242*D242</f>
        <v>21.6</v>
      </c>
      <c r="I242" s="292">
        <v>0.2</v>
      </c>
      <c r="J242" s="219">
        <f>I242*D242</f>
        <v>2.16</v>
      </c>
      <c r="K242" s="144">
        <f t="shared" si="114"/>
        <v>23.76</v>
      </c>
      <c r="L242" s="74"/>
    </row>
    <row r="243" spans="1:12" s="149" customFormat="1" ht="49.9" customHeight="1">
      <c r="A243" s="253">
        <v>9</v>
      </c>
      <c r="B243" s="233" t="s">
        <v>349</v>
      </c>
      <c r="C243" s="219" t="s">
        <v>240</v>
      </c>
      <c r="D243" s="292">
        <v>1.35</v>
      </c>
      <c r="E243" s="292">
        <v>100</v>
      </c>
      <c r="F243" s="219">
        <f>D243*E243</f>
        <v>135</v>
      </c>
      <c r="G243" s="292">
        <v>20</v>
      </c>
      <c r="H243" s="219">
        <f t="shared" ref="H243:H247" si="118">G243*D243</f>
        <v>27</v>
      </c>
      <c r="I243" s="292">
        <v>15</v>
      </c>
      <c r="J243" s="219">
        <f t="shared" ref="J243:J247" si="119">I243*D243</f>
        <v>20.25</v>
      </c>
      <c r="K243" s="219">
        <f t="shared" ref="K243:K247" si="120">J243+H243+F243</f>
        <v>182.25</v>
      </c>
      <c r="L243" s="74"/>
    </row>
    <row r="244" spans="1:12" s="149" customFormat="1" ht="49.9" customHeight="1">
      <c r="A244" s="253">
        <v>10</v>
      </c>
      <c r="B244" s="233" t="s">
        <v>478</v>
      </c>
      <c r="C244" s="285" t="s">
        <v>242</v>
      </c>
      <c r="D244" s="292">
        <v>183</v>
      </c>
      <c r="E244" s="292">
        <v>7.1</v>
      </c>
      <c r="F244" s="219">
        <f>E244*D244</f>
        <v>1299.3</v>
      </c>
      <c r="G244" s="292">
        <v>0.3</v>
      </c>
      <c r="H244" s="219">
        <f t="shared" si="118"/>
        <v>54.9</v>
      </c>
      <c r="I244" s="292">
        <v>0.2</v>
      </c>
      <c r="J244" s="219">
        <f t="shared" si="119"/>
        <v>36.6</v>
      </c>
      <c r="K244" s="219">
        <f t="shared" si="120"/>
        <v>1390.8</v>
      </c>
      <c r="L244" s="74"/>
    </row>
    <row r="245" spans="1:12" s="149" customFormat="1" ht="49.9" customHeight="1">
      <c r="A245" s="253">
        <v>11</v>
      </c>
      <c r="B245" s="233" t="s">
        <v>272</v>
      </c>
      <c r="C245" s="253" t="s">
        <v>157</v>
      </c>
      <c r="D245" s="292">
        <v>260</v>
      </c>
      <c r="E245" s="292">
        <v>0.1</v>
      </c>
      <c r="F245" s="219">
        <f>D245*E245</f>
        <v>26</v>
      </c>
      <c r="G245" s="292">
        <v>0.1</v>
      </c>
      <c r="H245" s="292">
        <f t="shared" si="118"/>
        <v>26</v>
      </c>
      <c r="I245" s="292">
        <v>0.02</v>
      </c>
      <c r="J245" s="292">
        <f t="shared" si="119"/>
        <v>5.2</v>
      </c>
      <c r="K245" s="292">
        <f t="shared" si="120"/>
        <v>57.2</v>
      </c>
      <c r="L245" s="74"/>
    </row>
    <row r="246" spans="1:12" s="149" customFormat="1" ht="24.75" customHeight="1">
      <c r="A246" s="253">
        <v>12</v>
      </c>
      <c r="B246" s="233" t="s">
        <v>350</v>
      </c>
      <c r="C246" s="285" t="s">
        <v>242</v>
      </c>
      <c r="D246" s="253">
        <v>20</v>
      </c>
      <c r="E246" s="253">
        <v>10</v>
      </c>
      <c r="F246" s="219">
        <f>D246*E246</f>
        <v>200</v>
      </c>
      <c r="G246" s="253">
        <v>1</v>
      </c>
      <c r="H246" s="253">
        <f t="shared" si="118"/>
        <v>20</v>
      </c>
      <c r="I246" s="253">
        <v>1</v>
      </c>
      <c r="J246" s="253">
        <f t="shared" si="119"/>
        <v>20</v>
      </c>
      <c r="K246" s="292">
        <f t="shared" si="120"/>
        <v>240</v>
      </c>
      <c r="L246" s="74"/>
    </row>
    <row r="247" spans="1:12" ht="39" customHeight="1">
      <c r="A247" s="253">
        <v>13</v>
      </c>
      <c r="B247" s="233" t="s">
        <v>259</v>
      </c>
      <c r="C247" s="253" t="s">
        <v>43</v>
      </c>
      <c r="D247" s="292">
        <v>0.52</v>
      </c>
      <c r="E247" s="292">
        <v>200</v>
      </c>
      <c r="F247" s="219">
        <f>D247*E247</f>
        <v>104</v>
      </c>
      <c r="G247" s="292">
        <v>200</v>
      </c>
      <c r="H247" s="292">
        <f t="shared" si="118"/>
        <v>104</v>
      </c>
      <c r="I247" s="292">
        <v>10</v>
      </c>
      <c r="J247" s="292">
        <f t="shared" si="119"/>
        <v>5.2</v>
      </c>
      <c r="K247" s="292">
        <f t="shared" si="120"/>
        <v>213.2</v>
      </c>
      <c r="L247" s="74"/>
    </row>
    <row r="248" spans="1:12" ht="35.25" customHeight="1">
      <c r="A248" s="253"/>
      <c r="B248" s="302" t="s">
        <v>158</v>
      </c>
      <c r="C248" s="290"/>
      <c r="D248" s="290"/>
      <c r="E248" s="290"/>
      <c r="F248" s="294"/>
      <c r="G248" s="290"/>
      <c r="H248" s="290"/>
      <c r="I248" s="290"/>
      <c r="J248" s="290"/>
      <c r="K248" s="191">
        <f>SUM(K235:K247)</f>
        <v>2339.8599999999997</v>
      </c>
      <c r="L248" s="300">
        <f>K248*1.08*1.06*1.02*1.18</f>
        <v>3224.0492918208001</v>
      </c>
    </row>
    <row r="249" spans="1:12" ht="53.25" customHeight="1">
      <c r="A249" s="227"/>
      <c r="B249" s="305" t="s">
        <v>709</v>
      </c>
      <c r="C249" s="227"/>
      <c r="D249" s="227"/>
      <c r="E249" s="227"/>
      <c r="F249" s="227"/>
      <c r="G249" s="227"/>
      <c r="H249" s="227"/>
      <c r="I249" s="227"/>
      <c r="J249" s="227"/>
      <c r="K249" s="227"/>
      <c r="L249" s="74"/>
    </row>
    <row r="250" spans="1:12" ht="19.899999999999999" customHeight="1">
      <c r="A250" s="227"/>
      <c r="B250" s="237" t="s">
        <v>297</v>
      </c>
      <c r="C250" s="227"/>
      <c r="D250" s="227"/>
      <c r="E250" s="227"/>
      <c r="F250" s="227"/>
      <c r="G250" s="227"/>
      <c r="H250" s="227"/>
      <c r="I250" s="227"/>
      <c r="J250" s="227"/>
      <c r="K250" s="227"/>
      <c r="L250" s="74"/>
    </row>
    <row r="251" spans="1:12" ht="20.45" customHeight="1">
      <c r="A251" s="276">
        <v>1</v>
      </c>
      <c r="B251" s="125" t="s">
        <v>298</v>
      </c>
      <c r="C251" s="285" t="s">
        <v>242</v>
      </c>
      <c r="D251" s="276">
        <v>18.62</v>
      </c>
      <c r="E251" s="276">
        <v>0</v>
      </c>
      <c r="F251" s="276">
        <f>E251*D251</f>
        <v>0</v>
      </c>
      <c r="G251" s="276">
        <v>1</v>
      </c>
      <c r="H251" s="276">
        <f>G251*D251</f>
        <v>18.62</v>
      </c>
      <c r="I251" s="276">
        <v>0</v>
      </c>
      <c r="J251" s="276">
        <f>I251*D251</f>
        <v>0</v>
      </c>
      <c r="K251" s="276">
        <f>J251+H251+F251</f>
        <v>18.62</v>
      </c>
      <c r="L251" s="74"/>
    </row>
    <row r="252" spans="1:12" s="140" customFormat="1" ht="32.450000000000003" customHeight="1">
      <c r="A252" s="276">
        <v>2</v>
      </c>
      <c r="B252" s="224" t="s">
        <v>300</v>
      </c>
      <c r="C252" s="285" t="s">
        <v>242</v>
      </c>
      <c r="D252" s="276">
        <v>48</v>
      </c>
      <c r="E252" s="276">
        <v>0</v>
      </c>
      <c r="F252" s="276">
        <f t="shared" ref="F252:F279" si="121">E252*D252</f>
        <v>0</v>
      </c>
      <c r="G252" s="276">
        <v>1</v>
      </c>
      <c r="H252" s="276">
        <f t="shared" ref="H252:H279" si="122">G252*D252</f>
        <v>48</v>
      </c>
      <c r="I252" s="276">
        <v>0</v>
      </c>
      <c r="J252" s="276">
        <f t="shared" ref="J252:J279" si="123">I252*D252</f>
        <v>0</v>
      </c>
      <c r="K252" s="276">
        <f t="shared" ref="K252:K279" si="124">J252+H252+F252</f>
        <v>48</v>
      </c>
      <c r="L252" s="74"/>
    </row>
    <row r="253" spans="1:12" s="140" customFormat="1" ht="32.450000000000003" customHeight="1">
      <c r="A253" s="276">
        <v>3</v>
      </c>
      <c r="B253" s="224" t="s">
        <v>304</v>
      </c>
      <c r="C253" s="276" t="s">
        <v>9</v>
      </c>
      <c r="D253" s="276">
        <v>8</v>
      </c>
      <c r="E253" s="276">
        <v>0</v>
      </c>
      <c r="F253" s="276">
        <f t="shared" si="121"/>
        <v>0</v>
      </c>
      <c r="G253" s="276">
        <v>5</v>
      </c>
      <c r="H253" s="276">
        <f t="shared" si="122"/>
        <v>40</v>
      </c>
      <c r="I253" s="276">
        <v>0</v>
      </c>
      <c r="J253" s="276">
        <f t="shared" si="123"/>
        <v>0</v>
      </c>
      <c r="K253" s="276">
        <f t="shared" si="124"/>
        <v>40</v>
      </c>
      <c r="L253" s="74"/>
    </row>
    <row r="254" spans="1:12" s="140" customFormat="1" ht="31.9" customHeight="1">
      <c r="A254" s="276">
        <v>4</v>
      </c>
      <c r="B254" s="125" t="s">
        <v>299</v>
      </c>
      <c r="C254" s="285" t="s">
        <v>242</v>
      </c>
      <c r="D254" s="276">
        <v>3.6</v>
      </c>
      <c r="E254" s="276">
        <v>0</v>
      </c>
      <c r="F254" s="276">
        <f t="shared" si="121"/>
        <v>0</v>
      </c>
      <c r="G254" s="276">
        <v>1</v>
      </c>
      <c r="H254" s="276">
        <f t="shared" si="122"/>
        <v>3.6</v>
      </c>
      <c r="I254" s="276">
        <v>0</v>
      </c>
      <c r="J254" s="276">
        <f t="shared" si="123"/>
        <v>0</v>
      </c>
      <c r="K254" s="276">
        <f t="shared" si="124"/>
        <v>3.6</v>
      </c>
      <c r="L254" s="74"/>
    </row>
    <row r="255" spans="1:12" s="140" customFormat="1" ht="33.6" customHeight="1">
      <c r="A255" s="276">
        <v>5</v>
      </c>
      <c r="B255" s="224" t="s">
        <v>301</v>
      </c>
      <c r="C255" s="276" t="s">
        <v>8</v>
      </c>
      <c r="D255" s="276">
        <v>15</v>
      </c>
      <c r="E255" s="276">
        <v>1.2</v>
      </c>
      <c r="F255" s="276">
        <f t="shared" si="121"/>
        <v>18</v>
      </c>
      <c r="G255" s="276">
        <v>0.4</v>
      </c>
      <c r="H255" s="276">
        <f t="shared" si="122"/>
        <v>6</v>
      </c>
      <c r="I255" s="276">
        <v>0.2</v>
      </c>
      <c r="J255" s="276">
        <f t="shared" si="123"/>
        <v>3</v>
      </c>
      <c r="K255" s="276">
        <f t="shared" si="124"/>
        <v>27</v>
      </c>
      <c r="L255" s="74"/>
    </row>
    <row r="256" spans="1:12" s="140" customFormat="1" ht="33" customHeight="1">
      <c r="A256" s="276">
        <v>6</v>
      </c>
      <c r="B256" s="306" t="s">
        <v>302</v>
      </c>
      <c r="C256" s="276" t="s">
        <v>8</v>
      </c>
      <c r="D256" s="276">
        <v>17</v>
      </c>
      <c r="E256" s="276">
        <v>1.2</v>
      </c>
      <c r="F256" s="276">
        <f t="shared" si="121"/>
        <v>20.399999999999999</v>
      </c>
      <c r="G256" s="276">
        <v>0.4</v>
      </c>
      <c r="H256" s="276">
        <f t="shared" si="122"/>
        <v>6.8000000000000007</v>
      </c>
      <c r="I256" s="276">
        <v>0.2</v>
      </c>
      <c r="J256" s="276">
        <f t="shared" si="123"/>
        <v>3.4000000000000004</v>
      </c>
      <c r="K256" s="276">
        <f t="shared" si="124"/>
        <v>30.6</v>
      </c>
      <c r="L256" s="74"/>
    </row>
    <row r="257" spans="1:12" s="140" customFormat="1" ht="33.75" customHeight="1">
      <c r="A257" s="276">
        <v>7</v>
      </c>
      <c r="B257" s="125" t="s">
        <v>303</v>
      </c>
      <c r="C257" s="276" t="s">
        <v>94</v>
      </c>
      <c r="D257" s="276">
        <v>3.6</v>
      </c>
      <c r="E257" s="276">
        <v>4</v>
      </c>
      <c r="F257" s="276">
        <f t="shared" si="121"/>
        <v>14.4</v>
      </c>
      <c r="G257" s="276">
        <v>5</v>
      </c>
      <c r="H257" s="276">
        <f t="shared" si="122"/>
        <v>18</v>
      </c>
      <c r="I257" s="276">
        <v>0.2</v>
      </c>
      <c r="J257" s="276">
        <f t="shared" si="123"/>
        <v>0.72000000000000008</v>
      </c>
      <c r="K257" s="276">
        <f t="shared" si="124"/>
        <v>33.119999999999997</v>
      </c>
      <c r="L257" s="74"/>
    </row>
    <row r="258" spans="1:12" s="143" customFormat="1" ht="26.25" customHeight="1">
      <c r="A258" s="276">
        <v>8</v>
      </c>
      <c r="B258" s="180" t="s">
        <v>305</v>
      </c>
      <c r="C258" s="276" t="s">
        <v>8</v>
      </c>
      <c r="D258" s="276">
        <v>4</v>
      </c>
      <c r="E258" s="276">
        <v>100</v>
      </c>
      <c r="F258" s="276">
        <f t="shared" si="121"/>
        <v>400</v>
      </c>
      <c r="G258" s="276">
        <v>15</v>
      </c>
      <c r="H258" s="276">
        <f t="shared" si="122"/>
        <v>60</v>
      </c>
      <c r="I258" s="276">
        <v>5</v>
      </c>
      <c r="J258" s="276">
        <f t="shared" si="123"/>
        <v>20</v>
      </c>
      <c r="K258" s="276">
        <f t="shared" si="124"/>
        <v>480</v>
      </c>
      <c r="L258" s="74"/>
    </row>
    <row r="259" spans="1:12" s="143" customFormat="1" ht="32.450000000000003" customHeight="1">
      <c r="A259" s="276">
        <v>9</v>
      </c>
      <c r="B259" s="180" t="s">
        <v>312</v>
      </c>
      <c r="C259" s="276" t="s">
        <v>9</v>
      </c>
      <c r="D259" s="276">
        <v>4</v>
      </c>
      <c r="E259" s="276">
        <v>80</v>
      </c>
      <c r="F259" s="276">
        <f t="shared" si="121"/>
        <v>320</v>
      </c>
      <c r="G259" s="276">
        <v>15</v>
      </c>
      <c r="H259" s="276">
        <f t="shared" si="122"/>
        <v>60</v>
      </c>
      <c r="I259" s="276">
        <v>5</v>
      </c>
      <c r="J259" s="276">
        <f t="shared" si="123"/>
        <v>20</v>
      </c>
      <c r="K259" s="276">
        <f t="shared" si="124"/>
        <v>400</v>
      </c>
      <c r="L259" s="74"/>
    </row>
    <row r="260" spans="1:12" ht="32.25" customHeight="1">
      <c r="A260" s="276">
        <v>10</v>
      </c>
      <c r="B260" s="125" t="s">
        <v>313</v>
      </c>
      <c r="C260" s="276" t="s">
        <v>157</v>
      </c>
      <c r="D260" s="276">
        <v>4</v>
      </c>
      <c r="E260" s="276">
        <v>4.2</v>
      </c>
      <c r="F260" s="276">
        <f t="shared" si="121"/>
        <v>16.8</v>
      </c>
      <c r="G260" s="276">
        <v>1.5</v>
      </c>
      <c r="H260" s="276">
        <f t="shared" si="122"/>
        <v>6</v>
      </c>
      <c r="I260" s="276">
        <v>0.2</v>
      </c>
      <c r="J260" s="276">
        <f t="shared" si="123"/>
        <v>0.8</v>
      </c>
      <c r="K260" s="276">
        <f t="shared" si="124"/>
        <v>23.6</v>
      </c>
      <c r="L260" s="74"/>
    </row>
    <row r="261" spans="1:12" s="149" customFormat="1" ht="32.25" customHeight="1">
      <c r="A261" s="285">
        <v>11</v>
      </c>
      <c r="B261" s="125" t="s">
        <v>503</v>
      </c>
      <c r="C261" s="285" t="s">
        <v>157</v>
      </c>
      <c r="D261" s="285">
        <v>10</v>
      </c>
      <c r="E261" s="285">
        <v>2.1</v>
      </c>
      <c r="F261" s="285">
        <f t="shared" ref="F261" si="125">E261*D261</f>
        <v>21</v>
      </c>
      <c r="G261" s="285">
        <v>1.5</v>
      </c>
      <c r="H261" s="285">
        <f t="shared" ref="H261" si="126">G261*D261</f>
        <v>15</v>
      </c>
      <c r="I261" s="285">
        <v>0.2</v>
      </c>
      <c r="J261" s="285">
        <f t="shared" ref="J261" si="127">I261*D261</f>
        <v>2</v>
      </c>
      <c r="K261" s="285">
        <f t="shared" ref="K261" si="128">J261+H261+F261</f>
        <v>38</v>
      </c>
      <c r="L261" s="74"/>
    </row>
    <row r="262" spans="1:12" ht="34.15" customHeight="1">
      <c r="A262" s="276">
        <v>12</v>
      </c>
      <c r="B262" s="180" t="s">
        <v>311</v>
      </c>
      <c r="C262" s="276" t="s">
        <v>8</v>
      </c>
      <c r="D262" s="276">
        <v>6</v>
      </c>
      <c r="E262" s="276">
        <v>6</v>
      </c>
      <c r="F262" s="276">
        <f t="shared" si="121"/>
        <v>36</v>
      </c>
      <c r="G262" s="276">
        <v>2</v>
      </c>
      <c r="H262" s="276">
        <f t="shared" si="122"/>
        <v>12</v>
      </c>
      <c r="I262" s="276">
        <v>0.5</v>
      </c>
      <c r="J262" s="276">
        <f t="shared" si="123"/>
        <v>3</v>
      </c>
      <c r="K262" s="276">
        <f t="shared" si="124"/>
        <v>51</v>
      </c>
      <c r="L262" s="74"/>
    </row>
    <row r="263" spans="1:12" ht="19.149999999999999" customHeight="1">
      <c r="A263" s="276">
        <v>13</v>
      </c>
      <c r="B263" s="180" t="s">
        <v>314</v>
      </c>
      <c r="C263" s="276" t="s">
        <v>8</v>
      </c>
      <c r="D263" s="276">
        <v>4</v>
      </c>
      <c r="E263" s="276">
        <v>3.5</v>
      </c>
      <c r="F263" s="276">
        <f t="shared" si="121"/>
        <v>14</v>
      </c>
      <c r="G263" s="276">
        <v>5</v>
      </c>
      <c r="H263" s="276">
        <f t="shared" si="122"/>
        <v>20</v>
      </c>
      <c r="I263" s="276">
        <v>1</v>
      </c>
      <c r="J263" s="276">
        <f t="shared" si="123"/>
        <v>4</v>
      </c>
      <c r="K263" s="276">
        <f t="shared" si="124"/>
        <v>38</v>
      </c>
      <c r="L263" s="74"/>
    </row>
    <row r="264" spans="1:12" ht="22.15" customHeight="1">
      <c r="A264" s="276">
        <v>14</v>
      </c>
      <c r="B264" s="180" t="s">
        <v>306</v>
      </c>
      <c r="C264" s="276" t="s">
        <v>8</v>
      </c>
      <c r="D264" s="276">
        <v>2</v>
      </c>
      <c r="E264" s="276">
        <v>1.8</v>
      </c>
      <c r="F264" s="276">
        <f t="shared" si="121"/>
        <v>3.6</v>
      </c>
      <c r="G264" s="276">
        <v>5</v>
      </c>
      <c r="H264" s="276">
        <f t="shared" si="122"/>
        <v>10</v>
      </c>
      <c r="I264" s="276">
        <v>1</v>
      </c>
      <c r="J264" s="276">
        <f t="shared" si="123"/>
        <v>2</v>
      </c>
      <c r="K264" s="276">
        <f t="shared" si="124"/>
        <v>15.6</v>
      </c>
      <c r="L264" s="74"/>
    </row>
    <row r="265" spans="1:12" ht="19.899999999999999" customHeight="1">
      <c r="A265" s="276">
        <v>15</v>
      </c>
      <c r="B265" s="180" t="s">
        <v>307</v>
      </c>
      <c r="C265" s="276" t="s">
        <v>8</v>
      </c>
      <c r="D265" s="276">
        <v>4</v>
      </c>
      <c r="E265" s="276">
        <v>1.6</v>
      </c>
      <c r="F265" s="276">
        <f t="shared" si="121"/>
        <v>6.4</v>
      </c>
      <c r="G265" s="276">
        <v>5</v>
      </c>
      <c r="H265" s="276">
        <f t="shared" si="122"/>
        <v>20</v>
      </c>
      <c r="I265" s="276">
        <v>1</v>
      </c>
      <c r="J265" s="276">
        <f t="shared" si="123"/>
        <v>4</v>
      </c>
      <c r="K265" s="276">
        <f t="shared" si="124"/>
        <v>30.4</v>
      </c>
      <c r="L265" s="74"/>
    </row>
    <row r="266" spans="1:12" ht="15.75">
      <c r="A266" s="276">
        <v>16</v>
      </c>
      <c r="B266" s="180" t="s">
        <v>308</v>
      </c>
      <c r="C266" s="276" t="s">
        <v>8</v>
      </c>
      <c r="D266" s="276">
        <v>2</v>
      </c>
      <c r="E266" s="276">
        <v>2.5</v>
      </c>
      <c r="F266" s="276">
        <f t="shared" si="121"/>
        <v>5</v>
      </c>
      <c r="G266" s="276">
        <v>5</v>
      </c>
      <c r="H266" s="276">
        <f t="shared" si="122"/>
        <v>10</v>
      </c>
      <c r="I266" s="276">
        <v>1</v>
      </c>
      <c r="J266" s="276">
        <f t="shared" si="123"/>
        <v>2</v>
      </c>
      <c r="K266" s="276">
        <f t="shared" si="124"/>
        <v>17</v>
      </c>
      <c r="L266" s="74"/>
    </row>
    <row r="267" spans="1:12" ht="25.15" customHeight="1">
      <c r="A267" s="276">
        <v>17</v>
      </c>
      <c r="B267" s="180" t="s">
        <v>309</v>
      </c>
      <c r="C267" s="276" t="s">
        <v>8</v>
      </c>
      <c r="D267" s="276">
        <v>2</v>
      </c>
      <c r="E267" s="276">
        <v>1.7</v>
      </c>
      <c r="F267" s="276">
        <f t="shared" si="121"/>
        <v>3.4</v>
      </c>
      <c r="G267" s="276">
        <v>5</v>
      </c>
      <c r="H267" s="276">
        <f t="shared" si="122"/>
        <v>10</v>
      </c>
      <c r="I267" s="276">
        <v>1</v>
      </c>
      <c r="J267" s="276">
        <f t="shared" si="123"/>
        <v>2</v>
      </c>
      <c r="K267" s="276">
        <f t="shared" si="124"/>
        <v>15.4</v>
      </c>
      <c r="L267" s="74"/>
    </row>
    <row r="268" spans="1:12" ht="24.75" customHeight="1">
      <c r="A268" s="276">
        <v>18</v>
      </c>
      <c r="B268" s="307" t="s">
        <v>310</v>
      </c>
      <c r="C268" s="276" t="s">
        <v>157</v>
      </c>
      <c r="D268" s="276">
        <v>15</v>
      </c>
      <c r="E268" s="276">
        <v>1.3</v>
      </c>
      <c r="F268" s="276">
        <f t="shared" si="121"/>
        <v>19.5</v>
      </c>
      <c r="G268" s="276">
        <v>0.5</v>
      </c>
      <c r="H268" s="276">
        <f t="shared" si="122"/>
        <v>7.5</v>
      </c>
      <c r="I268" s="276">
        <v>0.2</v>
      </c>
      <c r="J268" s="276">
        <f t="shared" si="123"/>
        <v>3</v>
      </c>
      <c r="K268" s="276">
        <f t="shared" si="124"/>
        <v>30</v>
      </c>
      <c r="L268" s="74"/>
    </row>
    <row r="269" spans="1:12" ht="30" customHeight="1">
      <c r="A269" s="276">
        <v>19</v>
      </c>
      <c r="B269" s="125" t="s">
        <v>248</v>
      </c>
      <c r="C269" s="285" t="s">
        <v>242</v>
      </c>
      <c r="D269" s="276">
        <v>6.48</v>
      </c>
      <c r="E269" s="276">
        <v>130</v>
      </c>
      <c r="F269" s="276">
        <f t="shared" si="121"/>
        <v>842.40000000000009</v>
      </c>
      <c r="G269" s="276">
        <v>5</v>
      </c>
      <c r="H269" s="276">
        <f t="shared" si="122"/>
        <v>32.400000000000006</v>
      </c>
      <c r="I269" s="276">
        <v>2</v>
      </c>
      <c r="J269" s="276">
        <f t="shared" si="123"/>
        <v>12.96</v>
      </c>
      <c r="K269" s="276">
        <f t="shared" si="124"/>
        <v>887.7600000000001</v>
      </c>
      <c r="L269" s="74"/>
    </row>
    <row r="270" spans="1:12" s="143" customFormat="1" ht="38.25" customHeight="1">
      <c r="A270" s="276">
        <v>20</v>
      </c>
      <c r="B270" s="125" t="s">
        <v>315</v>
      </c>
      <c r="C270" s="285" t="s">
        <v>242</v>
      </c>
      <c r="D270" s="276">
        <v>18.62</v>
      </c>
      <c r="E270" s="276">
        <v>4</v>
      </c>
      <c r="F270" s="276">
        <f t="shared" si="121"/>
        <v>74.48</v>
      </c>
      <c r="G270" s="276">
        <v>2</v>
      </c>
      <c r="H270" s="276">
        <f t="shared" si="122"/>
        <v>37.24</v>
      </c>
      <c r="I270" s="276">
        <v>0.2</v>
      </c>
      <c r="J270" s="276">
        <f t="shared" si="123"/>
        <v>3.7240000000000002</v>
      </c>
      <c r="K270" s="276">
        <f t="shared" si="124"/>
        <v>115.444</v>
      </c>
      <c r="L270" s="74"/>
    </row>
    <row r="271" spans="1:12" s="143" customFormat="1" ht="32.25" customHeight="1">
      <c r="A271" s="276">
        <v>21</v>
      </c>
      <c r="B271" s="125" t="s">
        <v>316</v>
      </c>
      <c r="C271" s="285" t="s">
        <v>242</v>
      </c>
      <c r="D271" s="276">
        <v>18.62</v>
      </c>
      <c r="E271" s="276">
        <v>14</v>
      </c>
      <c r="F271" s="276">
        <f t="shared" si="121"/>
        <v>260.68</v>
      </c>
      <c r="G271" s="276">
        <v>10</v>
      </c>
      <c r="H271" s="276">
        <f t="shared" si="122"/>
        <v>186.20000000000002</v>
      </c>
      <c r="I271" s="276">
        <v>0.2</v>
      </c>
      <c r="J271" s="276">
        <f t="shared" si="123"/>
        <v>3.7240000000000002</v>
      </c>
      <c r="K271" s="276">
        <f t="shared" si="124"/>
        <v>450.60400000000004</v>
      </c>
      <c r="L271" s="74"/>
    </row>
    <row r="272" spans="1:12" s="143" customFormat="1" ht="33" customHeight="1">
      <c r="A272" s="276">
        <v>22</v>
      </c>
      <c r="B272" s="125" t="s">
        <v>317</v>
      </c>
      <c r="C272" s="285" t="s">
        <v>242</v>
      </c>
      <c r="D272" s="276">
        <v>48</v>
      </c>
      <c r="E272" s="276">
        <v>16</v>
      </c>
      <c r="F272" s="276">
        <f t="shared" si="121"/>
        <v>768</v>
      </c>
      <c r="G272" s="276">
        <v>10</v>
      </c>
      <c r="H272" s="276">
        <f t="shared" si="122"/>
        <v>480</v>
      </c>
      <c r="I272" s="276">
        <v>0.2</v>
      </c>
      <c r="J272" s="276">
        <f t="shared" si="123"/>
        <v>9.6000000000000014</v>
      </c>
      <c r="K272" s="276">
        <f t="shared" si="124"/>
        <v>1257.5999999999999</v>
      </c>
      <c r="L272" s="74"/>
    </row>
    <row r="273" spans="1:14" s="149" customFormat="1" ht="32.25" customHeight="1">
      <c r="A273" s="276">
        <v>23</v>
      </c>
      <c r="B273" s="125" t="s">
        <v>318</v>
      </c>
      <c r="C273" s="285" t="s">
        <v>242</v>
      </c>
      <c r="D273" s="276">
        <v>56</v>
      </c>
      <c r="E273" s="276">
        <v>0</v>
      </c>
      <c r="F273" s="276">
        <f t="shared" si="121"/>
        <v>0</v>
      </c>
      <c r="G273" s="276">
        <v>1</v>
      </c>
      <c r="H273" s="276">
        <f t="shared" si="122"/>
        <v>56</v>
      </c>
      <c r="I273" s="276">
        <v>0</v>
      </c>
      <c r="J273" s="276">
        <f t="shared" si="123"/>
        <v>0</v>
      </c>
      <c r="K273" s="276">
        <f t="shared" si="124"/>
        <v>56</v>
      </c>
      <c r="L273" s="74"/>
    </row>
    <row r="274" spans="1:14" s="149" customFormat="1" ht="33" customHeight="1">
      <c r="A274" s="276">
        <v>24</v>
      </c>
      <c r="B274" s="125" t="s">
        <v>319</v>
      </c>
      <c r="C274" s="285" t="s">
        <v>242</v>
      </c>
      <c r="D274" s="276">
        <v>33</v>
      </c>
      <c r="E274" s="276">
        <v>4</v>
      </c>
      <c r="F274" s="276">
        <f t="shared" si="121"/>
        <v>132</v>
      </c>
      <c r="G274" s="276">
        <v>5</v>
      </c>
      <c r="H274" s="276">
        <f t="shared" si="122"/>
        <v>165</v>
      </c>
      <c r="I274" s="276">
        <v>0.2</v>
      </c>
      <c r="J274" s="276">
        <f t="shared" si="123"/>
        <v>6.6000000000000005</v>
      </c>
      <c r="K274" s="276">
        <f t="shared" si="124"/>
        <v>303.60000000000002</v>
      </c>
      <c r="L274" s="74"/>
    </row>
    <row r="275" spans="1:14" s="149" customFormat="1" ht="33" customHeight="1">
      <c r="A275" s="276">
        <v>25</v>
      </c>
      <c r="B275" s="125" t="s">
        <v>320</v>
      </c>
      <c r="C275" s="285" t="s">
        <v>242</v>
      </c>
      <c r="D275" s="276">
        <v>23</v>
      </c>
      <c r="E275" s="276">
        <v>4</v>
      </c>
      <c r="F275" s="276">
        <f t="shared" si="121"/>
        <v>92</v>
      </c>
      <c r="G275" s="276">
        <v>5</v>
      </c>
      <c r="H275" s="276">
        <f t="shared" si="122"/>
        <v>115</v>
      </c>
      <c r="I275" s="276">
        <v>0.2</v>
      </c>
      <c r="J275" s="276">
        <f t="shared" si="123"/>
        <v>4.6000000000000005</v>
      </c>
      <c r="K275" s="276">
        <f t="shared" si="124"/>
        <v>211.6</v>
      </c>
      <c r="L275" s="74"/>
    </row>
    <row r="276" spans="1:14" s="149" customFormat="1" ht="32.25" customHeight="1">
      <c r="A276" s="276">
        <v>26</v>
      </c>
      <c r="B276" s="125" t="s">
        <v>324</v>
      </c>
      <c r="C276" s="219" t="s">
        <v>240</v>
      </c>
      <c r="D276" s="208">
        <v>0.4</v>
      </c>
      <c r="E276" s="276">
        <v>430</v>
      </c>
      <c r="F276" s="276">
        <f t="shared" si="121"/>
        <v>172</v>
      </c>
      <c r="G276" s="276">
        <v>100</v>
      </c>
      <c r="H276" s="276">
        <f t="shared" si="122"/>
        <v>40</v>
      </c>
      <c r="I276" s="276">
        <v>50</v>
      </c>
      <c r="J276" s="276">
        <f t="shared" si="123"/>
        <v>20</v>
      </c>
      <c r="K276" s="276">
        <f t="shared" si="124"/>
        <v>232</v>
      </c>
      <c r="L276" s="74"/>
    </row>
    <row r="277" spans="1:14" s="149" customFormat="1" ht="33" customHeight="1">
      <c r="A277" s="276">
        <v>27</v>
      </c>
      <c r="B277" s="125" t="s">
        <v>321</v>
      </c>
      <c r="C277" s="285" t="s">
        <v>242</v>
      </c>
      <c r="D277" s="276">
        <v>79.599999999999994</v>
      </c>
      <c r="E277" s="276">
        <v>9</v>
      </c>
      <c r="F277" s="276">
        <f t="shared" si="121"/>
        <v>716.4</v>
      </c>
      <c r="G277" s="276">
        <v>3</v>
      </c>
      <c r="H277" s="276">
        <f t="shared" si="122"/>
        <v>238.79999999999998</v>
      </c>
      <c r="I277" s="276">
        <v>0.2</v>
      </c>
      <c r="J277" s="276">
        <f t="shared" si="123"/>
        <v>15.92</v>
      </c>
      <c r="K277" s="276">
        <f t="shared" si="124"/>
        <v>971.11999999999989</v>
      </c>
      <c r="L277" s="74"/>
      <c r="N277" s="149">
        <v>5</v>
      </c>
    </row>
    <row r="278" spans="1:14" s="149" customFormat="1" ht="29.25" customHeight="1">
      <c r="A278" s="276">
        <v>28</v>
      </c>
      <c r="B278" s="125" t="s">
        <v>322</v>
      </c>
      <c r="C278" s="276" t="s">
        <v>157</v>
      </c>
      <c r="D278" s="276">
        <v>10</v>
      </c>
      <c r="E278" s="276">
        <v>0.5</v>
      </c>
      <c r="F278" s="276">
        <f t="shared" si="121"/>
        <v>5</v>
      </c>
      <c r="G278" s="276">
        <v>1</v>
      </c>
      <c r="H278" s="276">
        <f t="shared" si="122"/>
        <v>10</v>
      </c>
      <c r="I278" s="276">
        <v>0.5</v>
      </c>
      <c r="J278" s="276">
        <f t="shared" si="123"/>
        <v>5</v>
      </c>
      <c r="K278" s="276">
        <f t="shared" si="124"/>
        <v>20</v>
      </c>
      <c r="L278" s="74"/>
    </row>
    <row r="279" spans="1:14" s="149" customFormat="1" ht="27.75" customHeight="1">
      <c r="A279" s="276">
        <v>29</v>
      </c>
      <c r="B279" s="125" t="s">
        <v>323</v>
      </c>
      <c r="C279" s="276" t="s">
        <v>157</v>
      </c>
      <c r="D279" s="276">
        <v>77</v>
      </c>
      <c r="E279" s="276">
        <v>0.9</v>
      </c>
      <c r="F279" s="276">
        <f t="shared" si="121"/>
        <v>69.3</v>
      </c>
      <c r="G279" s="276">
        <v>0.2</v>
      </c>
      <c r="H279" s="276">
        <f t="shared" si="122"/>
        <v>15.4</v>
      </c>
      <c r="I279" s="276">
        <v>0.1</v>
      </c>
      <c r="J279" s="276">
        <f t="shared" si="123"/>
        <v>7.7</v>
      </c>
      <c r="K279" s="276">
        <f t="shared" si="124"/>
        <v>92.4</v>
      </c>
      <c r="L279" s="74"/>
    </row>
    <row r="280" spans="1:14" s="149" customFormat="1" ht="20.25" customHeight="1">
      <c r="A280" s="276"/>
      <c r="B280" s="125"/>
      <c r="C280" s="276"/>
      <c r="D280" s="276"/>
      <c r="E280" s="276"/>
      <c r="F280" s="276"/>
      <c r="G280" s="276"/>
      <c r="H280" s="276"/>
      <c r="I280" s="276"/>
      <c r="J280" s="276"/>
      <c r="K280" s="232">
        <f>SUM(K251:K279)</f>
        <v>5938.0680000000002</v>
      </c>
      <c r="L280" s="300">
        <f>K280*1.08*1.06*1.02*1.18</f>
        <v>8181.9527365670419</v>
      </c>
    </row>
    <row r="281" spans="1:14" s="149" customFormat="1" ht="33" customHeight="1">
      <c r="A281" s="288"/>
      <c r="B281" s="235" t="s">
        <v>698</v>
      </c>
      <c r="C281" s="290"/>
      <c r="D281" s="290"/>
      <c r="E281" s="290"/>
      <c r="F281" s="219"/>
      <c r="G281" s="290"/>
      <c r="H281" s="288"/>
      <c r="I281" s="290"/>
      <c r="J281" s="288"/>
      <c r="K281" s="239"/>
      <c r="L281" s="310"/>
    </row>
    <row r="282" spans="1:14" s="149" customFormat="1" ht="33" customHeight="1">
      <c r="A282" s="288"/>
      <c r="B282" s="230" t="s">
        <v>544</v>
      </c>
      <c r="C282" s="290"/>
      <c r="D282" s="290"/>
      <c r="E282" s="290"/>
      <c r="F282" s="219"/>
      <c r="G282" s="290"/>
      <c r="H282" s="288"/>
      <c r="I282" s="290"/>
      <c r="J282" s="288"/>
      <c r="K282" s="239"/>
      <c r="L282" s="310"/>
    </row>
    <row r="283" spans="1:14" s="149" customFormat="1" ht="49.5" customHeight="1">
      <c r="A283" s="288">
        <v>1</v>
      </c>
      <c r="B283" s="293" t="s">
        <v>545</v>
      </c>
      <c r="C283" s="76" t="s">
        <v>240</v>
      </c>
      <c r="D283" s="177">
        <v>0.25</v>
      </c>
      <c r="E283" s="177">
        <v>430</v>
      </c>
      <c r="F283" s="177">
        <f>E283*D283</f>
        <v>107.5</v>
      </c>
      <c r="G283" s="177">
        <v>70</v>
      </c>
      <c r="H283" s="177">
        <f>G283*D283</f>
        <v>17.5</v>
      </c>
      <c r="I283" s="177">
        <v>40</v>
      </c>
      <c r="J283" s="177">
        <f>I283*D283</f>
        <v>10</v>
      </c>
      <c r="K283" s="177">
        <f>J283+H283+F283</f>
        <v>135</v>
      </c>
    </row>
    <row r="284" spans="1:14" s="149" customFormat="1" ht="23.25" customHeight="1">
      <c r="A284" s="288">
        <v>2</v>
      </c>
      <c r="B284" s="293" t="s">
        <v>546</v>
      </c>
      <c r="C284" s="76" t="s">
        <v>240</v>
      </c>
      <c r="D284" s="288">
        <v>1.1000000000000001</v>
      </c>
      <c r="E284" s="288">
        <v>100</v>
      </c>
      <c r="F284" s="219">
        <f t="shared" ref="F284" si="129">E284*D284</f>
        <v>110.00000000000001</v>
      </c>
      <c r="G284" s="288">
        <v>20</v>
      </c>
      <c r="H284" s="288">
        <f t="shared" ref="H284" si="130">G284*D284</f>
        <v>22</v>
      </c>
      <c r="I284" s="288">
        <v>15</v>
      </c>
      <c r="J284" s="288">
        <f t="shared" ref="J284" si="131">I284*D284</f>
        <v>16.5</v>
      </c>
      <c r="K284" s="288">
        <f t="shared" ref="K284" si="132">J284+H284+F284</f>
        <v>148.5</v>
      </c>
    </row>
    <row r="285" spans="1:14" s="149" customFormat="1" ht="33" customHeight="1">
      <c r="A285" s="288">
        <v>3</v>
      </c>
      <c r="B285" s="231" t="s">
        <v>547</v>
      </c>
      <c r="C285" s="288" t="s">
        <v>242</v>
      </c>
      <c r="D285" s="288">
        <v>142</v>
      </c>
      <c r="E285" s="288">
        <v>3</v>
      </c>
      <c r="F285" s="219">
        <f t="shared" ref="F285:F286" si="133">E285*D285</f>
        <v>426</v>
      </c>
      <c r="G285" s="288">
        <v>4</v>
      </c>
      <c r="H285" s="288">
        <f t="shared" ref="H285:H286" si="134">G285*D285</f>
        <v>568</v>
      </c>
      <c r="I285" s="288">
        <v>0.2</v>
      </c>
      <c r="J285" s="288">
        <f t="shared" ref="J285:J286" si="135">I285*D285</f>
        <v>28.400000000000002</v>
      </c>
      <c r="K285" s="144">
        <f t="shared" ref="K285:K286" si="136">J285+H285+F285</f>
        <v>1022.4</v>
      </c>
    </row>
    <row r="286" spans="1:14" s="149" customFormat="1" ht="33" customHeight="1">
      <c r="A286" s="288">
        <v>4</v>
      </c>
      <c r="B286" s="231" t="s">
        <v>534</v>
      </c>
      <c r="C286" s="219" t="s">
        <v>242</v>
      </c>
      <c r="D286" s="288">
        <v>225</v>
      </c>
      <c r="E286" s="288">
        <v>1.5</v>
      </c>
      <c r="F286" s="219">
        <f t="shared" si="133"/>
        <v>337.5</v>
      </c>
      <c r="G286" s="288">
        <v>2</v>
      </c>
      <c r="H286" s="288">
        <f t="shared" si="134"/>
        <v>450</v>
      </c>
      <c r="I286" s="288">
        <v>0.5</v>
      </c>
      <c r="J286" s="288">
        <f t="shared" si="135"/>
        <v>112.5</v>
      </c>
      <c r="K286" s="144">
        <f t="shared" si="136"/>
        <v>900</v>
      </c>
      <c r="L286" s="310"/>
    </row>
    <row r="287" spans="1:14" s="149" customFormat="1" ht="33" customHeight="1">
      <c r="A287" s="288"/>
      <c r="B287" s="231"/>
      <c r="C287" s="219"/>
      <c r="D287" s="288"/>
      <c r="E287" s="288"/>
      <c r="F287" s="219"/>
      <c r="G287" s="288"/>
      <c r="H287" s="288"/>
      <c r="I287" s="288"/>
      <c r="J287" s="288"/>
      <c r="K287" s="232">
        <f>SUM(K283:K286)</f>
        <v>2205.9</v>
      </c>
      <c r="L287" s="300">
        <f>K287*1.08*1.06*1.02*1.18</f>
        <v>3039.4683155520006</v>
      </c>
    </row>
    <row r="288" spans="1:14" s="149" customFormat="1" ht="33" customHeight="1">
      <c r="A288" s="288"/>
      <c r="B288" s="235" t="s">
        <v>710</v>
      </c>
      <c r="C288" s="290"/>
      <c r="D288" s="290"/>
      <c r="E288" s="290"/>
      <c r="F288" s="219"/>
      <c r="G288" s="290"/>
      <c r="H288" s="288"/>
      <c r="I288" s="290"/>
      <c r="J288" s="288"/>
      <c r="K288" s="239"/>
      <c r="L288" s="310"/>
    </row>
    <row r="289" spans="1:15" s="149" customFormat="1" ht="33" customHeight="1">
      <c r="A289" s="288"/>
      <c r="B289" s="230" t="s">
        <v>548</v>
      </c>
      <c r="C289" s="290"/>
      <c r="D289" s="290"/>
      <c r="E289" s="290"/>
      <c r="F289" s="219"/>
      <c r="G289" s="290"/>
      <c r="H289" s="288"/>
      <c r="I289" s="290"/>
      <c r="J289" s="288"/>
      <c r="K289" s="239"/>
      <c r="L289" s="310"/>
    </row>
    <row r="290" spans="1:15" s="149" customFormat="1" ht="33" customHeight="1">
      <c r="A290" s="288">
        <v>1</v>
      </c>
      <c r="B290" s="299" t="s">
        <v>336</v>
      </c>
      <c r="C290" s="288" t="s">
        <v>242</v>
      </c>
      <c r="D290" s="292">
        <v>3.75</v>
      </c>
      <c r="E290" s="292">
        <v>0</v>
      </c>
      <c r="F290" s="288">
        <f>D290*E290</f>
        <v>0</v>
      </c>
      <c r="G290" s="292">
        <v>1</v>
      </c>
      <c r="H290" s="219">
        <f>G290*D290</f>
        <v>3.75</v>
      </c>
      <c r="I290" s="292">
        <v>0</v>
      </c>
      <c r="J290" s="219">
        <f>I290*D290</f>
        <v>0</v>
      </c>
      <c r="K290" s="144">
        <f>J290+H290+F290</f>
        <v>3.75</v>
      </c>
      <c r="L290" s="310"/>
    </row>
    <row r="291" spans="1:15" s="145" customFormat="1" ht="35.25" customHeight="1">
      <c r="A291" s="288">
        <v>2</v>
      </c>
      <c r="B291" s="202" t="s">
        <v>337</v>
      </c>
      <c r="C291" s="288" t="s">
        <v>242</v>
      </c>
      <c r="D291" s="292">
        <v>3.75</v>
      </c>
      <c r="E291" s="292">
        <v>85</v>
      </c>
      <c r="F291" s="288">
        <f>D291*E291</f>
        <v>318.75</v>
      </c>
      <c r="G291" s="292">
        <v>3</v>
      </c>
      <c r="H291" s="219">
        <f>G291*D291</f>
        <v>11.25</v>
      </c>
      <c r="I291" s="292">
        <v>2</v>
      </c>
      <c r="J291" s="219">
        <f>I291*D291</f>
        <v>7.5</v>
      </c>
      <c r="K291" s="144">
        <f>J291+H291+F291</f>
        <v>337.5</v>
      </c>
      <c r="L291" s="149"/>
    </row>
    <row r="292" spans="1:15" ht="27" customHeight="1">
      <c r="A292" s="288"/>
      <c r="B292" s="231"/>
      <c r="C292" s="219"/>
      <c r="D292" s="288"/>
      <c r="E292" s="288"/>
      <c r="F292" s="219"/>
      <c r="G292" s="288"/>
      <c r="H292" s="288"/>
      <c r="I292" s="288"/>
      <c r="J292" s="288"/>
      <c r="K292" s="232">
        <f>SUM(K290:K291)</f>
        <v>341.25</v>
      </c>
      <c r="L292" s="300">
        <f>K292*1.08*1.06*1.02*1.18</f>
        <v>470.20198679999999</v>
      </c>
    </row>
    <row r="293" spans="1:15" ht="54" customHeight="1">
      <c r="A293" s="227"/>
      <c r="B293" s="305" t="s">
        <v>711</v>
      </c>
      <c r="C293" s="227"/>
      <c r="D293" s="227"/>
      <c r="E293" s="227"/>
      <c r="F293" s="227"/>
      <c r="G293" s="227"/>
      <c r="H293" s="227"/>
      <c r="I293" s="227"/>
      <c r="J293" s="227"/>
      <c r="K293" s="227"/>
      <c r="L293" s="74"/>
    </row>
    <row r="294" spans="1:15" s="149" customFormat="1" ht="21" customHeight="1">
      <c r="A294" s="227"/>
      <c r="B294" s="237" t="s">
        <v>549</v>
      </c>
      <c r="C294" s="227"/>
      <c r="D294" s="227"/>
      <c r="E294" s="227"/>
      <c r="F294" s="227"/>
      <c r="G294" s="227"/>
      <c r="H294" s="227"/>
      <c r="I294" s="227"/>
      <c r="J294" s="227"/>
      <c r="K294" s="227"/>
      <c r="L294" s="74"/>
    </row>
    <row r="295" spans="1:15" ht="23.25" customHeight="1">
      <c r="A295" s="285">
        <v>1</v>
      </c>
      <c r="B295" s="125" t="s">
        <v>298</v>
      </c>
      <c r="C295" s="285" t="s">
        <v>242</v>
      </c>
      <c r="D295" s="285">
        <v>18.62</v>
      </c>
      <c r="E295" s="285">
        <v>0</v>
      </c>
      <c r="F295" s="285">
        <f>E295*D295</f>
        <v>0</v>
      </c>
      <c r="G295" s="285">
        <v>1</v>
      </c>
      <c r="H295" s="285">
        <f>G295*D295</f>
        <v>18.62</v>
      </c>
      <c r="I295" s="285">
        <v>0</v>
      </c>
      <c r="J295" s="285">
        <f>I295*D295</f>
        <v>0</v>
      </c>
      <c r="K295" s="285">
        <f>J295+H295+F295</f>
        <v>18.62</v>
      </c>
      <c r="L295" s="74"/>
    </row>
    <row r="296" spans="1:15" ht="34.15" customHeight="1">
      <c r="A296" s="285">
        <v>2</v>
      </c>
      <c r="B296" s="224" t="s">
        <v>300</v>
      </c>
      <c r="C296" s="285" t="s">
        <v>242</v>
      </c>
      <c r="D296" s="285">
        <v>48</v>
      </c>
      <c r="E296" s="285">
        <v>0</v>
      </c>
      <c r="F296" s="285">
        <f t="shared" ref="F296:F321" si="137">E296*D296</f>
        <v>0</v>
      </c>
      <c r="G296" s="285">
        <v>1</v>
      </c>
      <c r="H296" s="285">
        <f t="shared" ref="H296:H321" si="138">G296*D296</f>
        <v>48</v>
      </c>
      <c r="I296" s="285">
        <v>0</v>
      </c>
      <c r="J296" s="285">
        <f t="shared" ref="J296:J321" si="139">I296*D296</f>
        <v>0</v>
      </c>
      <c r="K296" s="285">
        <f t="shared" ref="K296:K321" si="140">J296+H296+F296</f>
        <v>48</v>
      </c>
      <c r="L296" s="74"/>
    </row>
    <row r="297" spans="1:15" ht="30.6" customHeight="1">
      <c r="A297" s="285">
        <v>3</v>
      </c>
      <c r="B297" s="224" t="s">
        <v>304</v>
      </c>
      <c r="C297" s="285" t="s">
        <v>9</v>
      </c>
      <c r="D297" s="285">
        <v>8</v>
      </c>
      <c r="E297" s="285">
        <v>0</v>
      </c>
      <c r="F297" s="285">
        <f t="shared" si="137"/>
        <v>0</v>
      </c>
      <c r="G297" s="285">
        <v>5</v>
      </c>
      <c r="H297" s="285">
        <f t="shared" si="138"/>
        <v>40</v>
      </c>
      <c r="I297" s="285">
        <v>0</v>
      </c>
      <c r="J297" s="285">
        <f t="shared" si="139"/>
        <v>0</v>
      </c>
      <c r="K297" s="285">
        <f t="shared" si="140"/>
        <v>40</v>
      </c>
      <c r="L297" s="74"/>
    </row>
    <row r="298" spans="1:15" ht="27.75" customHeight="1">
      <c r="A298" s="285">
        <v>4</v>
      </c>
      <c r="B298" s="125" t="s">
        <v>299</v>
      </c>
      <c r="C298" s="285" t="s">
        <v>242</v>
      </c>
      <c r="D298" s="285">
        <v>3.6</v>
      </c>
      <c r="E298" s="285">
        <v>0</v>
      </c>
      <c r="F298" s="285">
        <f t="shared" si="137"/>
        <v>0</v>
      </c>
      <c r="G298" s="285">
        <v>1</v>
      </c>
      <c r="H298" s="285">
        <f t="shared" si="138"/>
        <v>3.6</v>
      </c>
      <c r="I298" s="285">
        <v>0</v>
      </c>
      <c r="J298" s="285">
        <f t="shared" si="139"/>
        <v>0</v>
      </c>
      <c r="K298" s="285">
        <f t="shared" si="140"/>
        <v>3.6</v>
      </c>
      <c r="L298" s="74"/>
    </row>
    <row r="299" spans="1:15" ht="33" customHeight="1">
      <c r="A299" s="285">
        <v>5</v>
      </c>
      <c r="B299" s="224" t="s">
        <v>550</v>
      </c>
      <c r="C299" s="285" t="s">
        <v>8</v>
      </c>
      <c r="D299" s="285">
        <v>320</v>
      </c>
      <c r="E299" s="285">
        <v>0.32</v>
      </c>
      <c r="F299" s="285">
        <f t="shared" si="137"/>
        <v>102.4</v>
      </c>
      <c r="G299" s="285">
        <v>0.5</v>
      </c>
      <c r="H299" s="285">
        <f t="shared" si="138"/>
        <v>160</v>
      </c>
      <c r="I299" s="285">
        <v>0.05</v>
      </c>
      <c r="J299" s="285">
        <f t="shared" si="139"/>
        <v>16</v>
      </c>
      <c r="K299" s="285">
        <f t="shared" si="140"/>
        <v>278.39999999999998</v>
      </c>
      <c r="L299" s="74"/>
    </row>
    <row r="300" spans="1:15" ht="33" customHeight="1">
      <c r="A300" s="285">
        <v>6</v>
      </c>
      <c r="B300" s="306" t="s">
        <v>302</v>
      </c>
      <c r="C300" s="285" t="s">
        <v>8</v>
      </c>
      <c r="D300" s="285">
        <v>17</v>
      </c>
      <c r="E300" s="285">
        <v>1.2</v>
      </c>
      <c r="F300" s="285">
        <f t="shared" si="137"/>
        <v>20.399999999999999</v>
      </c>
      <c r="G300" s="285">
        <v>0.4</v>
      </c>
      <c r="H300" s="285">
        <f t="shared" si="138"/>
        <v>6.8000000000000007</v>
      </c>
      <c r="I300" s="285">
        <v>0.2</v>
      </c>
      <c r="J300" s="285">
        <f t="shared" si="139"/>
        <v>3.4000000000000004</v>
      </c>
      <c r="K300" s="285">
        <f t="shared" si="140"/>
        <v>30.6</v>
      </c>
      <c r="L300" s="74"/>
    </row>
    <row r="301" spans="1:15" s="149" customFormat="1" ht="33" customHeight="1">
      <c r="A301" s="285">
        <v>7</v>
      </c>
      <c r="B301" s="125" t="s">
        <v>303</v>
      </c>
      <c r="C301" s="285" t="s">
        <v>242</v>
      </c>
      <c r="D301" s="285">
        <v>3.6</v>
      </c>
      <c r="E301" s="285">
        <v>4</v>
      </c>
      <c r="F301" s="285">
        <f t="shared" si="137"/>
        <v>14.4</v>
      </c>
      <c r="G301" s="285">
        <v>5</v>
      </c>
      <c r="H301" s="285">
        <f t="shared" si="138"/>
        <v>18</v>
      </c>
      <c r="I301" s="285">
        <v>0.2</v>
      </c>
      <c r="J301" s="285">
        <f t="shared" si="139"/>
        <v>0.72000000000000008</v>
      </c>
      <c r="K301" s="285">
        <f t="shared" si="140"/>
        <v>33.119999999999997</v>
      </c>
      <c r="L301" s="74"/>
      <c r="O301" s="149">
        <v>5</v>
      </c>
    </row>
    <row r="302" spans="1:15" s="149" customFormat="1" ht="33" customHeight="1">
      <c r="A302" s="285">
        <v>8</v>
      </c>
      <c r="B302" s="180" t="s">
        <v>305</v>
      </c>
      <c r="C302" s="285" t="s">
        <v>8</v>
      </c>
      <c r="D302" s="285">
        <v>4</v>
      </c>
      <c r="E302" s="285">
        <v>100</v>
      </c>
      <c r="F302" s="285">
        <f t="shared" si="137"/>
        <v>400</v>
      </c>
      <c r="G302" s="285">
        <v>15</v>
      </c>
      <c r="H302" s="285">
        <f t="shared" si="138"/>
        <v>60</v>
      </c>
      <c r="I302" s="285">
        <v>5</v>
      </c>
      <c r="J302" s="285">
        <f t="shared" si="139"/>
        <v>20</v>
      </c>
      <c r="K302" s="285">
        <f t="shared" si="140"/>
        <v>480</v>
      </c>
      <c r="L302" s="74"/>
    </row>
    <row r="303" spans="1:15" s="149" customFormat="1" ht="33" customHeight="1">
      <c r="A303" s="285">
        <v>9</v>
      </c>
      <c r="B303" s="180" t="s">
        <v>312</v>
      </c>
      <c r="C303" s="285" t="s">
        <v>9</v>
      </c>
      <c r="D303" s="285">
        <v>4</v>
      </c>
      <c r="E303" s="285">
        <v>80</v>
      </c>
      <c r="F303" s="285">
        <f t="shared" si="137"/>
        <v>320</v>
      </c>
      <c r="G303" s="285">
        <v>15</v>
      </c>
      <c r="H303" s="285">
        <f t="shared" si="138"/>
        <v>60</v>
      </c>
      <c r="I303" s="285">
        <v>5</v>
      </c>
      <c r="J303" s="285">
        <f t="shared" si="139"/>
        <v>20</v>
      </c>
      <c r="K303" s="285">
        <f t="shared" si="140"/>
        <v>400</v>
      </c>
      <c r="L303" s="74"/>
    </row>
    <row r="304" spans="1:15" s="149" customFormat="1" ht="33" customHeight="1">
      <c r="A304" s="285">
        <v>10</v>
      </c>
      <c r="B304" s="125" t="s">
        <v>313</v>
      </c>
      <c r="C304" s="285" t="s">
        <v>157</v>
      </c>
      <c r="D304" s="285">
        <v>4</v>
      </c>
      <c r="E304" s="285">
        <v>4.2</v>
      </c>
      <c r="F304" s="285">
        <f t="shared" si="137"/>
        <v>16.8</v>
      </c>
      <c r="G304" s="285">
        <v>1.5</v>
      </c>
      <c r="H304" s="285">
        <f t="shared" si="138"/>
        <v>6</v>
      </c>
      <c r="I304" s="285">
        <v>0.2</v>
      </c>
      <c r="J304" s="285">
        <f t="shared" si="139"/>
        <v>0.8</v>
      </c>
      <c r="K304" s="285">
        <f t="shared" si="140"/>
        <v>23.6</v>
      </c>
      <c r="L304" s="74"/>
    </row>
    <row r="305" spans="1:12" s="149" customFormat="1" ht="33" customHeight="1">
      <c r="A305" s="285">
        <v>11</v>
      </c>
      <c r="B305" s="125" t="s">
        <v>503</v>
      </c>
      <c r="C305" s="285" t="s">
        <v>157</v>
      </c>
      <c r="D305" s="285">
        <v>10</v>
      </c>
      <c r="E305" s="285">
        <v>2.1</v>
      </c>
      <c r="F305" s="285">
        <f t="shared" ref="F305" si="141">E305*D305</f>
        <v>21</v>
      </c>
      <c r="G305" s="285">
        <v>1.5</v>
      </c>
      <c r="H305" s="285">
        <f t="shared" ref="H305" si="142">G305*D305</f>
        <v>15</v>
      </c>
      <c r="I305" s="285">
        <v>0.2</v>
      </c>
      <c r="J305" s="285">
        <f t="shared" ref="J305" si="143">I305*D305</f>
        <v>2</v>
      </c>
      <c r="K305" s="285">
        <f t="shared" ref="K305" si="144">J305+H305+F305</f>
        <v>38</v>
      </c>
      <c r="L305" s="74"/>
    </row>
    <row r="306" spans="1:12" s="149" customFormat="1" ht="33" customHeight="1">
      <c r="A306" s="285">
        <v>12</v>
      </c>
      <c r="B306" s="180" t="s">
        <v>311</v>
      </c>
      <c r="C306" s="285" t="s">
        <v>8</v>
      </c>
      <c r="D306" s="285">
        <v>6</v>
      </c>
      <c r="E306" s="285">
        <v>6</v>
      </c>
      <c r="F306" s="285">
        <f t="shared" si="137"/>
        <v>36</v>
      </c>
      <c r="G306" s="285">
        <v>2</v>
      </c>
      <c r="H306" s="285">
        <f t="shared" si="138"/>
        <v>12</v>
      </c>
      <c r="I306" s="285">
        <v>0.5</v>
      </c>
      <c r="J306" s="285">
        <f t="shared" si="139"/>
        <v>3</v>
      </c>
      <c r="K306" s="285">
        <f t="shared" si="140"/>
        <v>51</v>
      </c>
      <c r="L306" s="74"/>
    </row>
    <row r="307" spans="1:12" s="149" customFormat="1" ht="33" customHeight="1">
      <c r="A307" s="285">
        <v>13</v>
      </c>
      <c r="B307" s="180" t="s">
        <v>314</v>
      </c>
      <c r="C307" s="285" t="s">
        <v>8</v>
      </c>
      <c r="D307" s="285">
        <v>4</v>
      </c>
      <c r="E307" s="285">
        <v>3.5</v>
      </c>
      <c r="F307" s="285">
        <f t="shared" si="137"/>
        <v>14</v>
      </c>
      <c r="G307" s="285">
        <v>5</v>
      </c>
      <c r="H307" s="285">
        <f t="shared" si="138"/>
        <v>20</v>
      </c>
      <c r="I307" s="285">
        <v>1</v>
      </c>
      <c r="J307" s="285">
        <f t="shared" si="139"/>
        <v>4</v>
      </c>
      <c r="K307" s="285">
        <f t="shared" si="140"/>
        <v>38</v>
      </c>
      <c r="L307" s="74"/>
    </row>
    <row r="308" spans="1:12" s="149" customFormat="1" ht="33" customHeight="1">
      <c r="A308" s="285">
        <v>14</v>
      </c>
      <c r="B308" s="180" t="s">
        <v>306</v>
      </c>
      <c r="C308" s="285" t="s">
        <v>8</v>
      </c>
      <c r="D308" s="285">
        <v>2</v>
      </c>
      <c r="E308" s="285">
        <v>1.8</v>
      </c>
      <c r="F308" s="285">
        <f t="shared" si="137"/>
        <v>3.6</v>
      </c>
      <c r="G308" s="285">
        <v>5</v>
      </c>
      <c r="H308" s="285">
        <f t="shared" si="138"/>
        <v>10</v>
      </c>
      <c r="I308" s="285">
        <v>1</v>
      </c>
      <c r="J308" s="285">
        <f t="shared" si="139"/>
        <v>2</v>
      </c>
      <c r="K308" s="285">
        <f t="shared" si="140"/>
        <v>15.6</v>
      </c>
      <c r="L308" s="74"/>
    </row>
    <row r="309" spans="1:12" s="149" customFormat="1" ht="33" customHeight="1">
      <c r="A309" s="285">
        <v>15</v>
      </c>
      <c r="B309" s="180" t="s">
        <v>307</v>
      </c>
      <c r="C309" s="285" t="s">
        <v>8</v>
      </c>
      <c r="D309" s="285">
        <v>4</v>
      </c>
      <c r="E309" s="285">
        <v>1.6</v>
      </c>
      <c r="F309" s="285">
        <f t="shared" si="137"/>
        <v>6.4</v>
      </c>
      <c r="G309" s="285">
        <v>5</v>
      </c>
      <c r="H309" s="285">
        <f t="shared" si="138"/>
        <v>20</v>
      </c>
      <c r="I309" s="285">
        <v>1</v>
      </c>
      <c r="J309" s="285">
        <f t="shared" si="139"/>
        <v>4</v>
      </c>
      <c r="K309" s="285">
        <f t="shared" si="140"/>
        <v>30.4</v>
      </c>
      <c r="L309" s="74"/>
    </row>
    <row r="310" spans="1:12" ht="15.75">
      <c r="A310" s="285">
        <v>16</v>
      </c>
      <c r="B310" s="180" t="s">
        <v>308</v>
      </c>
      <c r="C310" s="285" t="s">
        <v>8</v>
      </c>
      <c r="D310" s="285">
        <v>2</v>
      </c>
      <c r="E310" s="285">
        <v>2.5</v>
      </c>
      <c r="F310" s="285">
        <f t="shared" si="137"/>
        <v>5</v>
      </c>
      <c r="G310" s="285">
        <v>5</v>
      </c>
      <c r="H310" s="285">
        <f t="shared" si="138"/>
        <v>10</v>
      </c>
      <c r="I310" s="285">
        <v>1</v>
      </c>
      <c r="J310" s="285">
        <f t="shared" si="139"/>
        <v>2</v>
      </c>
      <c r="K310" s="285">
        <f t="shared" si="140"/>
        <v>17</v>
      </c>
      <c r="L310" s="74"/>
    </row>
    <row r="311" spans="1:12" s="149" customFormat="1" ht="15.75">
      <c r="A311" s="285">
        <v>17</v>
      </c>
      <c r="B311" s="180" t="s">
        <v>309</v>
      </c>
      <c r="C311" s="285" t="s">
        <v>8</v>
      </c>
      <c r="D311" s="285">
        <v>2</v>
      </c>
      <c r="E311" s="285">
        <v>1.7</v>
      </c>
      <c r="F311" s="285">
        <f t="shared" si="137"/>
        <v>3.4</v>
      </c>
      <c r="G311" s="285">
        <v>5</v>
      </c>
      <c r="H311" s="285">
        <f t="shared" si="138"/>
        <v>10</v>
      </c>
      <c r="I311" s="285">
        <v>1</v>
      </c>
      <c r="J311" s="285">
        <f t="shared" si="139"/>
        <v>2</v>
      </c>
      <c r="K311" s="285">
        <f t="shared" si="140"/>
        <v>15.4</v>
      </c>
      <c r="L311" s="74"/>
    </row>
    <row r="312" spans="1:12" s="149" customFormat="1" ht="30">
      <c r="A312" s="285">
        <v>18</v>
      </c>
      <c r="B312" s="125" t="s">
        <v>551</v>
      </c>
      <c r="C312" s="285" t="s">
        <v>157</v>
      </c>
      <c r="D312" s="285">
        <v>100</v>
      </c>
      <c r="E312" s="285">
        <v>0.75</v>
      </c>
      <c r="F312" s="285">
        <f t="shared" si="137"/>
        <v>75</v>
      </c>
      <c r="G312" s="285">
        <v>0.2</v>
      </c>
      <c r="H312" s="285">
        <f t="shared" si="138"/>
        <v>20</v>
      </c>
      <c r="I312" s="285">
        <v>0.2</v>
      </c>
      <c r="J312" s="285">
        <f t="shared" si="139"/>
        <v>20</v>
      </c>
      <c r="K312" s="285">
        <f t="shared" si="140"/>
        <v>115</v>
      </c>
      <c r="L312" s="74"/>
    </row>
    <row r="313" spans="1:12" s="149" customFormat="1" ht="15.75">
      <c r="A313" s="285">
        <v>19</v>
      </c>
      <c r="B313" s="307" t="s">
        <v>310</v>
      </c>
      <c r="C313" s="285" t="s">
        <v>157</v>
      </c>
      <c r="D313" s="285">
        <v>15</v>
      </c>
      <c r="E313" s="285">
        <v>1.3</v>
      </c>
      <c r="F313" s="285">
        <f t="shared" si="137"/>
        <v>19.5</v>
      </c>
      <c r="G313" s="285">
        <v>0.5</v>
      </c>
      <c r="H313" s="285">
        <f t="shared" si="138"/>
        <v>7.5</v>
      </c>
      <c r="I313" s="285">
        <v>0.2</v>
      </c>
      <c r="J313" s="285">
        <f t="shared" si="139"/>
        <v>3</v>
      </c>
      <c r="K313" s="285">
        <f t="shared" si="140"/>
        <v>30</v>
      </c>
      <c r="L313" s="74"/>
    </row>
    <row r="314" spans="1:12" s="149" customFormat="1" ht="30">
      <c r="A314" s="285">
        <v>20</v>
      </c>
      <c r="B314" s="125" t="s">
        <v>248</v>
      </c>
      <c r="C314" s="285" t="s">
        <v>242</v>
      </c>
      <c r="D314" s="285">
        <v>6.48</v>
      </c>
      <c r="E314" s="285">
        <v>130</v>
      </c>
      <c r="F314" s="285">
        <f t="shared" si="137"/>
        <v>842.40000000000009</v>
      </c>
      <c r="G314" s="285">
        <v>5</v>
      </c>
      <c r="H314" s="285">
        <f t="shared" si="138"/>
        <v>32.400000000000006</v>
      </c>
      <c r="I314" s="285">
        <v>2</v>
      </c>
      <c r="J314" s="285">
        <f t="shared" si="139"/>
        <v>12.96</v>
      </c>
      <c r="K314" s="285">
        <f t="shared" si="140"/>
        <v>887.7600000000001</v>
      </c>
      <c r="L314" s="74"/>
    </row>
    <row r="315" spans="1:12" s="149" customFormat="1" ht="30">
      <c r="A315" s="285">
        <v>21</v>
      </c>
      <c r="B315" s="202" t="s">
        <v>337</v>
      </c>
      <c r="C315" s="288" t="s">
        <v>242</v>
      </c>
      <c r="D315" s="292">
        <v>2.6</v>
      </c>
      <c r="E315" s="292">
        <v>85</v>
      </c>
      <c r="F315" s="288">
        <f>D315*E315</f>
        <v>221</v>
      </c>
      <c r="G315" s="292">
        <v>3</v>
      </c>
      <c r="H315" s="219">
        <f>G315*D315</f>
        <v>7.8000000000000007</v>
      </c>
      <c r="I315" s="292">
        <v>2</v>
      </c>
      <c r="J315" s="219">
        <f>I315*D315</f>
        <v>5.2</v>
      </c>
      <c r="K315" s="144">
        <f>J315+H315+F315</f>
        <v>234</v>
      </c>
      <c r="L315" s="74"/>
    </row>
    <row r="316" spans="1:12" s="149" customFormat="1" ht="15.75">
      <c r="A316" s="285">
        <v>22</v>
      </c>
      <c r="B316" s="125" t="s">
        <v>315</v>
      </c>
      <c r="C316" s="285" t="s">
        <v>242</v>
      </c>
      <c r="D316" s="285">
        <v>18.62</v>
      </c>
      <c r="E316" s="285">
        <v>4</v>
      </c>
      <c r="F316" s="285">
        <f t="shared" si="137"/>
        <v>74.48</v>
      </c>
      <c r="G316" s="285">
        <v>2</v>
      </c>
      <c r="H316" s="285">
        <f t="shared" si="138"/>
        <v>37.24</v>
      </c>
      <c r="I316" s="285">
        <v>0.2</v>
      </c>
      <c r="J316" s="285">
        <f t="shared" si="139"/>
        <v>3.7240000000000002</v>
      </c>
      <c r="K316" s="285">
        <f t="shared" si="140"/>
        <v>115.444</v>
      </c>
      <c r="L316" s="74"/>
    </row>
    <row r="317" spans="1:12" s="149" customFormat="1" ht="15.75">
      <c r="A317" s="285">
        <v>23</v>
      </c>
      <c r="B317" s="125" t="s">
        <v>316</v>
      </c>
      <c r="C317" s="285" t="s">
        <v>242</v>
      </c>
      <c r="D317" s="285">
        <v>18.62</v>
      </c>
      <c r="E317" s="285">
        <v>14</v>
      </c>
      <c r="F317" s="285">
        <f t="shared" si="137"/>
        <v>260.68</v>
      </c>
      <c r="G317" s="285">
        <v>10</v>
      </c>
      <c r="H317" s="285">
        <f t="shared" si="138"/>
        <v>186.20000000000002</v>
      </c>
      <c r="I317" s="285">
        <v>0.2</v>
      </c>
      <c r="J317" s="285">
        <f t="shared" si="139"/>
        <v>3.7240000000000002</v>
      </c>
      <c r="K317" s="285">
        <f t="shared" si="140"/>
        <v>450.60400000000004</v>
      </c>
      <c r="L317" s="74"/>
    </row>
    <row r="318" spans="1:12" s="149" customFormat="1" ht="30">
      <c r="A318" s="285">
        <v>24</v>
      </c>
      <c r="B318" s="125" t="s">
        <v>317</v>
      </c>
      <c r="C318" s="285" t="s">
        <v>242</v>
      </c>
      <c r="D318" s="285">
        <v>48</v>
      </c>
      <c r="E318" s="285">
        <v>16</v>
      </c>
      <c r="F318" s="285">
        <f t="shared" si="137"/>
        <v>768</v>
      </c>
      <c r="G318" s="285">
        <v>10</v>
      </c>
      <c r="H318" s="285">
        <f t="shared" si="138"/>
        <v>480</v>
      </c>
      <c r="I318" s="285">
        <v>0.2</v>
      </c>
      <c r="J318" s="285">
        <f t="shared" si="139"/>
        <v>9.6000000000000014</v>
      </c>
      <c r="K318" s="285">
        <f t="shared" si="140"/>
        <v>1257.5999999999999</v>
      </c>
      <c r="L318" s="74"/>
    </row>
    <row r="319" spans="1:12" s="149" customFormat="1" ht="30">
      <c r="A319" s="285">
        <v>25</v>
      </c>
      <c r="B319" s="125" t="s">
        <v>318</v>
      </c>
      <c r="C319" s="285" t="s">
        <v>242</v>
      </c>
      <c r="D319" s="285">
        <v>56</v>
      </c>
      <c r="E319" s="285">
        <v>0</v>
      </c>
      <c r="F319" s="285">
        <f t="shared" si="137"/>
        <v>0</v>
      </c>
      <c r="G319" s="285">
        <v>1</v>
      </c>
      <c r="H319" s="285">
        <f t="shared" si="138"/>
        <v>56</v>
      </c>
      <c r="I319" s="285">
        <v>0</v>
      </c>
      <c r="J319" s="285">
        <f t="shared" si="139"/>
        <v>0</v>
      </c>
      <c r="K319" s="285">
        <f t="shared" si="140"/>
        <v>56</v>
      </c>
      <c r="L319" s="74"/>
    </row>
    <row r="320" spans="1:12" s="149" customFormat="1" ht="45">
      <c r="A320" s="285">
        <v>26</v>
      </c>
      <c r="B320" s="125" t="s">
        <v>319</v>
      </c>
      <c r="C320" s="285" t="s">
        <v>242</v>
      </c>
      <c r="D320" s="285">
        <v>33</v>
      </c>
      <c r="E320" s="285">
        <v>4</v>
      </c>
      <c r="F320" s="285">
        <f t="shared" si="137"/>
        <v>132</v>
      </c>
      <c r="G320" s="285">
        <v>5</v>
      </c>
      <c r="H320" s="285">
        <f t="shared" si="138"/>
        <v>165</v>
      </c>
      <c r="I320" s="285">
        <v>0.2</v>
      </c>
      <c r="J320" s="285">
        <f t="shared" si="139"/>
        <v>6.6000000000000005</v>
      </c>
      <c r="K320" s="285">
        <f t="shared" si="140"/>
        <v>303.60000000000002</v>
      </c>
      <c r="L320" s="74"/>
    </row>
    <row r="321" spans="1:14" s="149" customFormat="1" ht="30">
      <c r="A321" s="285">
        <v>27</v>
      </c>
      <c r="B321" s="125" t="s">
        <v>320</v>
      </c>
      <c r="C321" s="285" t="s">
        <v>242</v>
      </c>
      <c r="D321" s="285">
        <v>23</v>
      </c>
      <c r="E321" s="285">
        <v>4</v>
      </c>
      <c r="F321" s="285">
        <f t="shared" si="137"/>
        <v>92</v>
      </c>
      <c r="G321" s="285">
        <v>5</v>
      </c>
      <c r="H321" s="285">
        <f t="shared" si="138"/>
        <v>115</v>
      </c>
      <c r="I321" s="285">
        <v>0.2</v>
      </c>
      <c r="J321" s="285">
        <f t="shared" si="139"/>
        <v>4.6000000000000005</v>
      </c>
      <c r="K321" s="285">
        <f t="shared" si="140"/>
        <v>211.6</v>
      </c>
      <c r="L321" s="74"/>
    </row>
    <row r="322" spans="1:14" ht="31.15" customHeight="1">
      <c r="A322" s="285"/>
      <c r="B322" s="125"/>
      <c r="C322" s="285"/>
      <c r="D322" s="285"/>
      <c r="E322" s="285"/>
      <c r="F322" s="285"/>
      <c r="G322" s="285"/>
      <c r="H322" s="285"/>
      <c r="I322" s="285"/>
      <c r="J322" s="285"/>
      <c r="K322" s="232">
        <f>SUM(K295:K321)</f>
        <v>5222.9480000000003</v>
      </c>
      <c r="L322" s="300">
        <f>K322*1.08*1.06*1.02*1.18</f>
        <v>7196.6022756134407</v>
      </c>
    </row>
    <row r="323" spans="1:14" ht="33.6" customHeight="1">
      <c r="A323" s="288"/>
      <c r="B323" s="235" t="s">
        <v>268</v>
      </c>
      <c r="C323" s="290"/>
      <c r="D323" s="290"/>
      <c r="E323" s="290"/>
      <c r="F323" s="294"/>
      <c r="G323" s="290"/>
      <c r="H323" s="290"/>
      <c r="I323" s="290"/>
      <c r="J323" s="290"/>
      <c r="K323" s="239"/>
      <c r="L323" s="310"/>
    </row>
    <row r="324" spans="1:14" ht="34.15" customHeight="1">
      <c r="A324" s="288"/>
      <c r="B324" s="230" t="s">
        <v>482</v>
      </c>
      <c r="C324" s="290"/>
      <c r="D324" s="290"/>
      <c r="E324" s="290"/>
      <c r="F324" s="294"/>
      <c r="G324" s="290"/>
      <c r="H324" s="290"/>
      <c r="I324" s="290"/>
      <c r="J324" s="290"/>
      <c r="K324" s="239"/>
      <c r="L324" s="310"/>
    </row>
    <row r="325" spans="1:14" ht="30" customHeight="1">
      <c r="A325" s="288">
        <v>1</v>
      </c>
      <c r="B325" s="299" t="s">
        <v>336</v>
      </c>
      <c r="C325" s="288" t="s">
        <v>242</v>
      </c>
      <c r="D325" s="292">
        <v>2.5</v>
      </c>
      <c r="E325" s="292">
        <v>0</v>
      </c>
      <c r="F325" s="288">
        <f>D325*E325</f>
        <v>0</v>
      </c>
      <c r="G325" s="292">
        <v>1</v>
      </c>
      <c r="H325" s="219">
        <f>G325*D325</f>
        <v>2.5</v>
      </c>
      <c r="I325" s="292">
        <v>0</v>
      </c>
      <c r="J325" s="219">
        <f>I325*D325</f>
        <v>0</v>
      </c>
      <c r="K325" s="144">
        <f>J325+H325+F325</f>
        <v>2.5</v>
      </c>
      <c r="L325" s="310"/>
    </row>
    <row r="326" spans="1:14" ht="34.5" customHeight="1">
      <c r="A326" s="288">
        <v>2</v>
      </c>
      <c r="B326" s="202" t="s">
        <v>337</v>
      </c>
      <c r="C326" s="288" t="s">
        <v>242</v>
      </c>
      <c r="D326" s="292">
        <v>2.5</v>
      </c>
      <c r="E326" s="292">
        <v>85</v>
      </c>
      <c r="F326" s="288">
        <f>D326*E326</f>
        <v>212.5</v>
      </c>
      <c r="G326" s="292">
        <v>3</v>
      </c>
      <c r="H326" s="219">
        <f>G326*D326</f>
        <v>7.5</v>
      </c>
      <c r="I326" s="292">
        <v>2</v>
      </c>
      <c r="J326" s="219">
        <f>I326*D326</f>
        <v>5</v>
      </c>
      <c r="K326" s="144">
        <f>J326+H326+F326</f>
        <v>225</v>
      </c>
      <c r="L326" s="310"/>
    </row>
    <row r="327" spans="1:14" ht="49.5" customHeight="1">
      <c r="A327" s="288">
        <v>3</v>
      </c>
      <c r="B327" s="231" t="s">
        <v>552</v>
      </c>
      <c r="C327" s="219" t="s">
        <v>242</v>
      </c>
      <c r="D327" s="288">
        <v>101</v>
      </c>
      <c r="E327" s="288">
        <v>3</v>
      </c>
      <c r="F327" s="219">
        <f t="shared" ref="F327" si="145">E327*D327</f>
        <v>303</v>
      </c>
      <c r="G327" s="288">
        <v>4</v>
      </c>
      <c r="H327" s="288">
        <f t="shared" ref="H327" si="146">G327*D327</f>
        <v>404</v>
      </c>
      <c r="I327" s="288">
        <v>0.5</v>
      </c>
      <c r="J327" s="288">
        <f t="shared" ref="J327" si="147">I327*D327</f>
        <v>50.5</v>
      </c>
      <c r="K327" s="144">
        <f t="shared" ref="K327" si="148">J327+H327+F327</f>
        <v>757.5</v>
      </c>
      <c r="L327" s="310"/>
    </row>
    <row r="328" spans="1:14" s="149" customFormat="1" ht="39.75" customHeight="1">
      <c r="A328" s="288">
        <v>4</v>
      </c>
      <c r="B328" s="231" t="s">
        <v>531</v>
      </c>
      <c r="C328" s="219" t="s">
        <v>242</v>
      </c>
      <c r="D328" s="288">
        <v>10.5</v>
      </c>
      <c r="E328" s="288">
        <v>1</v>
      </c>
      <c r="F328" s="219">
        <f t="shared" ref="F328:F329" si="149">E328*D328</f>
        <v>10.5</v>
      </c>
      <c r="G328" s="288">
        <v>0.5</v>
      </c>
      <c r="H328" s="288">
        <f t="shared" ref="H328:H329" si="150">G328*D328</f>
        <v>5.25</v>
      </c>
      <c r="I328" s="288">
        <v>0.5</v>
      </c>
      <c r="J328" s="288">
        <f t="shared" ref="J328:J329" si="151">I328*D328</f>
        <v>5.25</v>
      </c>
      <c r="K328" s="144">
        <f t="shared" ref="K328:K329" si="152">J328+H328+F328</f>
        <v>21</v>
      </c>
      <c r="L328" s="310"/>
    </row>
    <row r="329" spans="1:14" s="149" customFormat="1" ht="36.75" customHeight="1">
      <c r="A329" s="288">
        <v>5</v>
      </c>
      <c r="B329" s="231" t="s">
        <v>486</v>
      </c>
      <c r="C329" s="219" t="s">
        <v>242</v>
      </c>
      <c r="D329" s="288">
        <v>10.5</v>
      </c>
      <c r="E329" s="288">
        <v>18</v>
      </c>
      <c r="F329" s="219">
        <f t="shared" si="149"/>
        <v>189</v>
      </c>
      <c r="G329" s="288">
        <v>3</v>
      </c>
      <c r="H329" s="288">
        <f t="shared" si="150"/>
        <v>31.5</v>
      </c>
      <c r="I329" s="288">
        <v>1</v>
      </c>
      <c r="J329" s="288">
        <f t="shared" si="151"/>
        <v>10.5</v>
      </c>
      <c r="K329" s="144">
        <f t="shared" si="152"/>
        <v>231</v>
      </c>
      <c r="L329" s="310"/>
    </row>
    <row r="330" spans="1:14" ht="15.75">
      <c r="A330" s="288"/>
      <c r="B330" s="288" t="s">
        <v>158</v>
      </c>
      <c r="C330" s="288"/>
      <c r="D330" s="288"/>
      <c r="E330" s="288"/>
      <c r="F330" s="219"/>
      <c r="G330" s="288"/>
      <c r="H330" s="288"/>
      <c r="I330" s="288"/>
      <c r="J330" s="288"/>
      <c r="K330" s="232">
        <f>SUM(K325:K329)</f>
        <v>1237</v>
      </c>
      <c r="L330" s="200">
        <f>K330*1.08*1.06*1.02*1.18</f>
        <v>1704.4391433600001</v>
      </c>
    </row>
    <row r="331" spans="1:14" s="149" customFormat="1" ht="15.75">
      <c r="A331" s="288"/>
      <c r="B331" s="288" t="s">
        <v>468</v>
      </c>
      <c r="C331" s="288"/>
      <c r="D331" s="288"/>
      <c r="E331" s="288"/>
      <c r="F331" s="219"/>
      <c r="G331" s="288"/>
      <c r="H331" s="288"/>
      <c r="I331" s="288"/>
      <c r="J331" s="288"/>
      <c r="K331" s="232">
        <f>K330+K322+K292+K287+K280+K248+K232+K220+K211+K206+K196+K191+K173+K162+K153+K147+K139+K136+K118+K109+K106+K98+K95+K91+K82+K72+K67+K53+K48+K35+K29+K11</f>
        <v>55512.436000000002</v>
      </c>
      <c r="L331" s="200">
        <f>SUM(L11:L330)</f>
        <v>76484.208344071681</v>
      </c>
      <c r="M331" s="330"/>
      <c r="N331" s="159"/>
    </row>
    <row r="332" spans="1:14" s="145" customFormat="1" ht="21" customHeight="1">
      <c r="A332" s="276"/>
      <c r="B332" s="288" t="s">
        <v>270</v>
      </c>
      <c r="C332" s="8"/>
      <c r="D332" s="8"/>
      <c r="E332" s="8"/>
      <c r="F332" s="8"/>
      <c r="G332" s="8"/>
      <c r="H332" s="8"/>
      <c r="I332" s="8"/>
      <c r="J332" s="8"/>
      <c r="K332" s="71">
        <f>K331*0.08</f>
        <v>4440.9948800000002</v>
      </c>
      <c r="L332" s="74"/>
    </row>
    <row r="333" spans="1:14" s="145" customFormat="1" ht="18" customHeight="1">
      <c r="A333" s="276"/>
      <c r="B333" s="288" t="s">
        <v>158</v>
      </c>
      <c r="C333" s="8"/>
      <c r="D333" s="8"/>
      <c r="E333" s="8"/>
      <c r="F333" s="8"/>
      <c r="G333" s="8"/>
      <c r="H333" s="8"/>
      <c r="I333" s="8"/>
      <c r="J333" s="8"/>
      <c r="K333" s="71">
        <f>K331+K332</f>
        <v>59953.43088</v>
      </c>
      <c r="L333" s="74"/>
    </row>
    <row r="334" spans="1:14" s="145" customFormat="1" ht="18.75" customHeight="1">
      <c r="A334" s="276"/>
      <c r="B334" s="288" t="s">
        <v>143</v>
      </c>
      <c r="C334" s="276"/>
      <c r="D334" s="276"/>
      <c r="E334" s="276"/>
      <c r="F334" s="276"/>
      <c r="G334" s="276"/>
      <c r="H334" s="276"/>
      <c r="I334" s="276"/>
      <c r="J334" s="276"/>
      <c r="K334" s="112">
        <f>K333*0.06</f>
        <v>3597.2058527999998</v>
      </c>
      <c r="L334" s="74"/>
    </row>
    <row r="335" spans="1:14" s="145" customFormat="1" ht="20.25" customHeight="1">
      <c r="A335" s="276"/>
      <c r="B335" s="288" t="s">
        <v>158</v>
      </c>
      <c r="C335" s="276"/>
      <c r="D335" s="276"/>
      <c r="E335" s="276"/>
      <c r="F335" s="276"/>
      <c r="G335" s="276"/>
      <c r="H335" s="276"/>
      <c r="I335" s="276"/>
      <c r="J335" s="276"/>
      <c r="K335" s="112">
        <f>K334+K333</f>
        <v>63550.636732799998</v>
      </c>
      <c r="L335" s="74"/>
    </row>
    <row r="336" spans="1:14" s="149" customFormat="1" ht="20.25" customHeight="1">
      <c r="A336" s="285"/>
      <c r="B336" s="399" t="s">
        <v>713</v>
      </c>
      <c r="C336" s="285"/>
      <c r="D336" s="285"/>
      <c r="E336" s="285"/>
      <c r="F336" s="285"/>
      <c r="G336" s="285"/>
      <c r="H336" s="285"/>
      <c r="I336" s="285"/>
      <c r="J336" s="285"/>
      <c r="K336" s="112">
        <f>K335*0.02</f>
        <v>1271.012734656</v>
      </c>
      <c r="L336" s="74"/>
    </row>
    <row r="337" spans="1:13" s="149" customFormat="1" ht="18" customHeight="1">
      <c r="A337" s="285"/>
      <c r="B337" s="288" t="s">
        <v>158</v>
      </c>
      <c r="C337" s="285"/>
      <c r="D337" s="285"/>
      <c r="E337" s="285"/>
      <c r="F337" s="285"/>
      <c r="G337" s="285"/>
      <c r="H337" s="285"/>
      <c r="I337" s="285"/>
      <c r="J337" s="285"/>
      <c r="K337" s="112">
        <f>K335+K336</f>
        <v>64821.649467455994</v>
      </c>
      <c r="L337" s="74"/>
    </row>
    <row r="338" spans="1:13" s="145" customFormat="1" ht="18.75" customHeight="1">
      <c r="A338" s="276"/>
      <c r="B338" s="297" t="s">
        <v>271</v>
      </c>
      <c r="C338" s="276"/>
      <c r="D338" s="276"/>
      <c r="E338" s="276"/>
      <c r="F338" s="276"/>
      <c r="G338" s="276"/>
      <c r="H338" s="276"/>
      <c r="I338" s="276"/>
      <c r="J338" s="276"/>
      <c r="K338" s="112">
        <f>K337*0.18</f>
        <v>11667.896904142079</v>
      </c>
      <c r="L338" s="74"/>
    </row>
    <row r="339" spans="1:13" s="145" customFormat="1" ht="16.5" customHeight="1">
      <c r="A339" s="276"/>
      <c r="B339" s="288" t="s">
        <v>158</v>
      </c>
      <c r="C339" s="276"/>
      <c r="D339" s="276"/>
      <c r="E339" s="276"/>
      <c r="F339" s="276"/>
      <c r="G339" s="276"/>
      <c r="H339" s="276"/>
      <c r="I339" s="276"/>
      <c r="J339" s="276"/>
      <c r="K339" s="331">
        <f>K337+K338</f>
        <v>76489.546371598073</v>
      </c>
      <c r="L339" s="74"/>
      <c r="M339" s="145">
        <v>76451</v>
      </c>
    </row>
    <row r="340" spans="1:13" s="145" customFormat="1" ht="20.45" customHeight="1">
      <c r="A340" s="276"/>
      <c r="B340" s="233"/>
      <c r="C340" s="276"/>
      <c r="D340" s="276"/>
      <c r="E340" s="276"/>
      <c r="F340" s="276"/>
      <c r="G340" s="276"/>
      <c r="H340" s="276"/>
      <c r="I340" s="276"/>
      <c r="J340" s="276"/>
      <c r="K340" s="276"/>
      <c r="L340" s="74"/>
    </row>
    <row r="341" spans="1:13" s="145" customFormat="1" ht="33.6" customHeight="1">
      <c r="A341" s="276"/>
      <c r="B341" s="233"/>
      <c r="C341" s="276"/>
      <c r="D341" s="276"/>
      <c r="E341" s="276"/>
      <c r="F341" s="276"/>
      <c r="G341" s="276"/>
      <c r="H341" s="276"/>
      <c r="I341" s="276"/>
      <c r="J341" s="276"/>
      <c r="K341" s="276"/>
      <c r="L341" s="74"/>
    </row>
    <row r="342" spans="1:13" ht="15.75">
      <c r="A342" s="74"/>
      <c r="B342" s="74"/>
      <c r="C342" s="74"/>
      <c r="D342" s="74"/>
      <c r="E342" s="74"/>
      <c r="F342" s="74"/>
      <c r="G342" s="74"/>
      <c r="H342" s="74"/>
      <c r="I342" s="74"/>
      <c r="J342" s="74"/>
      <c r="K342" s="74"/>
      <c r="L342" s="74"/>
    </row>
  </sheetData>
  <mergeCells count="8">
    <mergeCell ref="A1:K1"/>
    <mergeCell ref="K2:K3"/>
    <mergeCell ref="B2:B3"/>
    <mergeCell ref="I2:J2"/>
    <mergeCell ref="C2:C3"/>
    <mergeCell ref="D2:D3"/>
    <mergeCell ref="E2:F2"/>
    <mergeCell ref="G2:H2"/>
  </mergeCells>
  <pageMargins left="0.33" right="0.2" top="0.27" bottom="0.35" header="0.3" footer="0.3"/>
  <pageSetup orientation="landscape" r:id="rId1"/>
</worksheet>
</file>

<file path=xl/worksheets/sheet7.xml><?xml version="1.0" encoding="utf-8"?>
<worksheet xmlns="http://schemas.openxmlformats.org/spreadsheetml/2006/main" xmlns:r="http://schemas.openxmlformats.org/officeDocument/2006/relationships">
  <dimension ref="A1:R57"/>
  <sheetViews>
    <sheetView topLeftCell="A43" workbookViewId="0">
      <selection activeCell="M47" sqref="M47"/>
    </sheetView>
  </sheetViews>
  <sheetFormatPr defaultColWidth="9.140625" defaultRowHeight="15"/>
  <cols>
    <col min="1" max="1" width="6.140625" style="2" customWidth="1"/>
    <col min="2" max="2" width="29.5703125" style="2" customWidth="1"/>
    <col min="3" max="3" width="14.28515625" style="2" customWidth="1"/>
    <col min="4" max="4" width="34.42578125" style="2" customWidth="1"/>
    <col min="5" max="5" width="9.140625" style="2" customWidth="1"/>
    <col min="6" max="8" width="9.140625" style="2"/>
    <col min="9" max="9" width="10.28515625" style="25" customWidth="1"/>
    <col min="10" max="10" width="9.140625" style="2"/>
    <col min="11" max="11" width="13" style="2" customWidth="1"/>
    <col min="12" max="12" width="18.28515625" style="2" customWidth="1"/>
    <col min="13" max="13" width="20.140625" style="2" customWidth="1"/>
    <col min="14" max="14" width="30.5703125" style="2" customWidth="1"/>
    <col min="15" max="15" width="16.5703125" style="2" customWidth="1"/>
    <col min="16" max="16" width="20.7109375" style="2" customWidth="1"/>
    <col min="17" max="16384" width="9.140625" style="2"/>
  </cols>
  <sheetData>
    <row r="1" spans="1:18" s="121" customFormat="1" ht="71.45" customHeight="1">
      <c r="A1" s="602" t="s">
        <v>374</v>
      </c>
      <c r="B1" s="603"/>
      <c r="C1" s="603"/>
      <c r="D1" s="603"/>
      <c r="E1" s="603"/>
      <c r="F1" s="603"/>
      <c r="G1" s="603"/>
      <c r="H1" s="603"/>
      <c r="I1" s="192"/>
      <c r="J1" s="192"/>
      <c r="K1" s="192"/>
      <c r="L1" s="192"/>
      <c r="M1" s="192"/>
      <c r="N1" s="192"/>
      <c r="O1" s="192"/>
      <c r="P1" s="192"/>
      <c r="Q1" s="192"/>
      <c r="R1" s="192"/>
    </row>
    <row r="2" spans="1:18" ht="99.75" customHeight="1">
      <c r="A2" s="8" t="s">
        <v>214</v>
      </c>
      <c r="B2" s="604" t="s">
        <v>110</v>
      </c>
      <c r="C2" s="604"/>
      <c r="D2" s="160" t="s">
        <v>204</v>
      </c>
      <c r="E2" s="73" t="s">
        <v>203</v>
      </c>
      <c r="F2" s="73" t="s">
        <v>202</v>
      </c>
      <c r="G2" s="73" t="s">
        <v>111</v>
      </c>
      <c r="H2" s="256" t="s">
        <v>158</v>
      </c>
      <c r="I2" s="266"/>
      <c r="J2" s="192"/>
      <c r="K2" s="269"/>
      <c r="L2" s="270"/>
      <c r="M2" s="278"/>
      <c r="N2" s="270"/>
      <c r="O2" s="270"/>
      <c r="P2" s="269"/>
      <c r="Q2" s="269"/>
      <c r="R2" s="192"/>
    </row>
    <row r="3" spans="1:18" ht="53.25" customHeight="1">
      <c r="A3" s="123">
        <v>1</v>
      </c>
      <c r="B3" s="264" t="s">
        <v>122</v>
      </c>
      <c r="C3" s="264" t="s">
        <v>784</v>
      </c>
      <c r="D3" s="265" t="s">
        <v>381</v>
      </c>
      <c r="E3" s="123" t="s">
        <v>8</v>
      </c>
      <c r="F3" s="123">
        <v>2</v>
      </c>
      <c r="G3" s="196">
        <v>1307</v>
      </c>
      <c r="H3" s="268">
        <f>G3*F3</f>
        <v>2614</v>
      </c>
      <c r="I3" s="263"/>
      <c r="J3" s="192"/>
      <c r="K3" s="269"/>
      <c r="L3" s="271"/>
      <c r="M3" s="271"/>
      <c r="N3" s="271"/>
      <c r="O3" s="272"/>
      <c r="P3" s="269"/>
      <c r="Q3" s="269"/>
      <c r="R3" s="192"/>
    </row>
    <row r="4" spans="1:18" ht="42" customHeight="1">
      <c r="A4" s="123">
        <v>2</v>
      </c>
      <c r="B4" s="264" t="s">
        <v>112</v>
      </c>
      <c r="C4" s="264" t="s">
        <v>112</v>
      </c>
      <c r="D4" s="265" t="s">
        <v>382</v>
      </c>
      <c r="E4" s="123" t="s">
        <v>8</v>
      </c>
      <c r="F4" s="123">
        <v>1</v>
      </c>
      <c r="G4" s="123">
        <v>1307</v>
      </c>
      <c r="H4" s="268">
        <f t="shared" ref="H4:H15" si="0">G4*F4</f>
        <v>1307</v>
      </c>
      <c r="I4" s="263"/>
      <c r="J4" s="192"/>
      <c r="K4" s="269"/>
      <c r="L4" s="271"/>
      <c r="M4" s="271"/>
      <c r="N4" s="271"/>
      <c r="O4" s="272"/>
      <c r="P4" s="269"/>
      <c r="Q4" s="269"/>
      <c r="R4" s="192"/>
    </row>
    <row r="5" spans="1:18" ht="48" customHeight="1">
      <c r="A5" s="123">
        <v>3</v>
      </c>
      <c r="B5" s="264" t="s">
        <v>176</v>
      </c>
      <c r="C5" s="264" t="s">
        <v>785</v>
      </c>
      <c r="D5" s="265" t="s">
        <v>383</v>
      </c>
      <c r="E5" s="123" t="s">
        <v>8</v>
      </c>
      <c r="F5" s="123">
        <v>1</v>
      </c>
      <c r="G5" s="256">
        <v>1307</v>
      </c>
      <c r="H5" s="268">
        <f t="shared" si="0"/>
        <v>1307</v>
      </c>
      <c r="I5" s="263"/>
      <c r="J5" s="192"/>
      <c r="K5" s="269"/>
      <c r="L5" s="271"/>
      <c r="M5" s="271"/>
      <c r="N5" s="271"/>
      <c r="O5" s="272"/>
      <c r="P5" s="269"/>
      <c r="Q5" s="269"/>
      <c r="R5" s="192"/>
    </row>
    <row r="6" spans="1:18" ht="45" customHeight="1">
      <c r="A6" s="123">
        <v>4</v>
      </c>
      <c r="B6" s="264" t="s">
        <v>238</v>
      </c>
      <c r="C6" s="264" t="s">
        <v>384</v>
      </c>
      <c r="D6" s="265" t="s">
        <v>385</v>
      </c>
      <c r="E6" s="123" t="s">
        <v>8</v>
      </c>
      <c r="F6" s="123">
        <v>1</v>
      </c>
      <c r="G6" s="256">
        <v>1307</v>
      </c>
      <c r="H6" s="268">
        <f t="shared" si="0"/>
        <v>1307</v>
      </c>
      <c r="I6" s="263"/>
      <c r="J6" s="192"/>
      <c r="K6" s="269"/>
      <c r="L6" s="271"/>
      <c r="M6" s="271"/>
      <c r="N6" s="271"/>
      <c r="O6" s="272"/>
      <c r="P6" s="269"/>
      <c r="Q6" s="269"/>
      <c r="R6" s="192"/>
    </row>
    <row r="7" spans="1:18" ht="30">
      <c r="A7" s="123">
        <v>5</v>
      </c>
      <c r="B7" s="264" t="s">
        <v>123</v>
      </c>
      <c r="C7" s="264" t="s">
        <v>123</v>
      </c>
      <c r="D7" s="265" t="s">
        <v>386</v>
      </c>
      <c r="E7" s="123" t="s">
        <v>8</v>
      </c>
      <c r="F7" s="123">
        <v>1</v>
      </c>
      <c r="G7" s="256">
        <v>1307</v>
      </c>
      <c r="H7" s="268">
        <f t="shared" si="0"/>
        <v>1307</v>
      </c>
      <c r="I7" s="263"/>
      <c r="J7" s="192"/>
      <c r="K7" s="269"/>
      <c r="L7" s="271"/>
      <c r="M7" s="271"/>
      <c r="N7" s="271"/>
      <c r="O7" s="272"/>
      <c r="P7" s="269"/>
      <c r="Q7" s="269"/>
      <c r="R7" s="192"/>
    </row>
    <row r="8" spans="1:18" ht="30">
      <c r="A8" s="123">
        <v>6</v>
      </c>
      <c r="B8" s="264" t="s">
        <v>177</v>
      </c>
      <c r="C8" s="264" t="s">
        <v>177</v>
      </c>
      <c r="D8" s="265" t="s">
        <v>387</v>
      </c>
      <c r="E8" s="123" t="s">
        <v>8</v>
      </c>
      <c r="F8" s="123">
        <v>1</v>
      </c>
      <c r="G8" s="256">
        <v>1307</v>
      </c>
      <c r="H8" s="268">
        <f t="shared" si="0"/>
        <v>1307</v>
      </c>
      <c r="I8" s="263"/>
      <c r="J8" s="192"/>
      <c r="K8" s="269"/>
      <c r="L8" s="271"/>
      <c r="M8" s="271"/>
      <c r="N8" s="271"/>
      <c r="O8" s="272"/>
      <c r="P8" s="269"/>
      <c r="Q8" s="269"/>
      <c r="R8" s="192"/>
    </row>
    <row r="9" spans="1:18" ht="30.6" customHeight="1">
      <c r="A9" s="123">
        <v>7</v>
      </c>
      <c r="B9" s="264" t="s">
        <v>169</v>
      </c>
      <c r="C9" s="264" t="s">
        <v>786</v>
      </c>
      <c r="D9" s="265" t="s">
        <v>388</v>
      </c>
      <c r="E9" s="123" t="s">
        <v>8</v>
      </c>
      <c r="F9" s="123">
        <v>2</v>
      </c>
      <c r="G9" s="256">
        <v>1307</v>
      </c>
      <c r="H9" s="268">
        <f t="shared" si="0"/>
        <v>2614</v>
      </c>
      <c r="I9" s="263"/>
      <c r="J9" s="192"/>
      <c r="K9" s="269"/>
      <c r="L9" s="271"/>
      <c r="M9" s="271"/>
      <c r="N9" s="271"/>
      <c r="O9" s="272"/>
      <c r="P9" s="269"/>
      <c r="Q9" s="269"/>
      <c r="R9" s="192"/>
    </row>
    <row r="10" spans="1:18" ht="39.75" customHeight="1">
      <c r="A10" s="123">
        <v>8</v>
      </c>
      <c r="B10" s="264" t="s">
        <v>169</v>
      </c>
      <c r="C10" s="264" t="s">
        <v>170</v>
      </c>
      <c r="D10" s="265" t="s">
        <v>389</v>
      </c>
      <c r="E10" s="123" t="s">
        <v>8</v>
      </c>
      <c r="F10" s="123">
        <v>1</v>
      </c>
      <c r="G10" s="256">
        <v>1307</v>
      </c>
      <c r="H10" s="268">
        <f t="shared" si="0"/>
        <v>1307</v>
      </c>
      <c r="I10" s="263"/>
      <c r="J10" s="192"/>
      <c r="K10" s="269"/>
      <c r="L10" s="271"/>
      <c r="M10" s="271"/>
      <c r="N10" s="271"/>
      <c r="O10" s="273"/>
      <c r="P10" s="269"/>
      <c r="Q10" s="269"/>
      <c r="R10" s="192"/>
    </row>
    <row r="11" spans="1:18" ht="66" customHeight="1">
      <c r="A11" s="123">
        <v>10</v>
      </c>
      <c r="B11" s="264" t="s">
        <v>113</v>
      </c>
      <c r="C11" s="264" t="s">
        <v>113</v>
      </c>
      <c r="D11" s="265" t="s">
        <v>390</v>
      </c>
      <c r="E11" s="123" t="s">
        <v>8</v>
      </c>
      <c r="F11" s="123">
        <v>1</v>
      </c>
      <c r="G11" s="256">
        <v>1307</v>
      </c>
      <c r="H11" s="268">
        <f t="shared" si="0"/>
        <v>1307</v>
      </c>
      <c r="I11" s="263"/>
      <c r="J11" s="192"/>
      <c r="K11" s="269"/>
      <c r="L11" s="271"/>
      <c r="M11" s="271"/>
      <c r="N11" s="271"/>
      <c r="O11" s="272"/>
      <c r="P11" s="269"/>
      <c r="Q11" s="269"/>
      <c r="R11" s="192"/>
    </row>
    <row r="12" spans="1:18" ht="33.75" customHeight="1">
      <c r="A12" s="123">
        <v>11</v>
      </c>
      <c r="B12" s="264" t="s">
        <v>113</v>
      </c>
      <c r="C12" s="264" t="s">
        <v>787</v>
      </c>
      <c r="D12" s="265" t="s">
        <v>391</v>
      </c>
      <c r="E12" s="123" t="s">
        <v>8</v>
      </c>
      <c r="F12" s="123">
        <v>1</v>
      </c>
      <c r="G12" s="256">
        <v>1307</v>
      </c>
      <c r="H12" s="268">
        <f t="shared" si="0"/>
        <v>1307</v>
      </c>
      <c r="I12" s="263"/>
      <c r="J12" s="192"/>
      <c r="K12" s="269"/>
      <c r="L12" s="271"/>
      <c r="M12" s="271"/>
      <c r="N12" s="271"/>
      <c r="O12" s="272"/>
      <c r="P12" s="269"/>
      <c r="Q12" s="269"/>
      <c r="R12" s="192"/>
    </row>
    <row r="13" spans="1:18" ht="49.5" customHeight="1">
      <c r="A13" s="196">
        <v>12</v>
      </c>
      <c r="B13" s="264" t="s">
        <v>114</v>
      </c>
      <c r="C13" s="264" t="s">
        <v>234</v>
      </c>
      <c r="D13" s="265" t="s">
        <v>392</v>
      </c>
      <c r="E13" s="256" t="s">
        <v>8</v>
      </c>
      <c r="F13" s="256">
        <v>2</v>
      </c>
      <c r="G13" s="256">
        <v>1307</v>
      </c>
      <c r="H13" s="268">
        <f t="shared" si="0"/>
        <v>2614</v>
      </c>
      <c r="I13" s="263"/>
      <c r="J13" s="192"/>
      <c r="K13" s="269"/>
      <c r="L13" s="271"/>
      <c r="M13" s="271"/>
      <c r="N13" s="271"/>
      <c r="O13" s="272"/>
      <c r="P13" s="269"/>
      <c r="Q13" s="269"/>
      <c r="R13" s="192"/>
    </row>
    <row r="14" spans="1:18" ht="81" customHeight="1">
      <c r="A14" s="256">
        <v>13</v>
      </c>
      <c r="B14" s="264" t="s">
        <v>114</v>
      </c>
      <c r="C14" s="264" t="s">
        <v>236</v>
      </c>
      <c r="D14" s="265" t="s">
        <v>393</v>
      </c>
      <c r="E14" s="257" t="s">
        <v>8</v>
      </c>
      <c r="F14" s="257">
        <v>1</v>
      </c>
      <c r="G14" s="256">
        <v>1307</v>
      </c>
      <c r="H14" s="268">
        <f t="shared" si="0"/>
        <v>1307</v>
      </c>
      <c r="I14" s="263"/>
      <c r="J14" s="192"/>
      <c r="K14" s="269"/>
      <c r="L14" s="271"/>
      <c r="M14" s="271"/>
      <c r="N14" s="271"/>
      <c r="O14" s="272"/>
      <c r="P14" s="269"/>
      <c r="Q14" s="269"/>
      <c r="R14" s="192"/>
    </row>
    <row r="15" spans="1:18" ht="17.25" customHeight="1">
      <c r="A15" s="257"/>
      <c r="B15" s="264" t="s">
        <v>179</v>
      </c>
      <c r="C15" s="264" t="s">
        <v>205</v>
      </c>
      <c r="D15" s="265" t="s">
        <v>252</v>
      </c>
      <c r="E15" s="257" t="s">
        <v>8</v>
      </c>
      <c r="F15" s="257">
        <v>1</v>
      </c>
      <c r="G15" s="256">
        <v>1307</v>
      </c>
      <c r="H15" s="268">
        <f t="shared" si="0"/>
        <v>1307</v>
      </c>
      <c r="I15" s="263"/>
      <c r="J15" s="192"/>
      <c r="K15" s="269"/>
      <c r="L15" s="271"/>
      <c r="M15" s="271"/>
      <c r="N15" s="271"/>
      <c r="O15" s="272"/>
      <c r="P15" s="269"/>
      <c r="Q15" s="269"/>
      <c r="R15" s="192"/>
    </row>
    <row r="16" spans="1:18">
      <c r="A16" s="257"/>
      <c r="B16" s="29"/>
      <c r="C16" s="29"/>
      <c r="D16" s="198" t="s">
        <v>158</v>
      </c>
      <c r="E16" s="197"/>
      <c r="F16" s="197"/>
      <c r="G16" s="197"/>
      <c r="H16" s="34">
        <f>H15+H14+H13+H12+H11+H10+H9+H8+H7+H6+H5+H4+H3</f>
        <v>20912</v>
      </c>
      <c r="I16" s="267"/>
      <c r="J16" s="192"/>
      <c r="K16" s="192"/>
      <c r="L16" s="192"/>
      <c r="M16" s="192"/>
      <c r="N16" s="192"/>
      <c r="O16" s="192"/>
      <c r="P16" s="192"/>
      <c r="Q16" s="192"/>
      <c r="R16" s="192"/>
    </row>
    <row r="17" spans="1:18">
      <c r="A17" s="257"/>
      <c r="B17" s="29"/>
      <c r="C17" s="29"/>
      <c r="D17" s="198" t="s">
        <v>199</v>
      </c>
      <c r="E17" s="197"/>
      <c r="F17" s="197"/>
      <c r="G17" s="197"/>
      <c r="H17" s="34">
        <f>H16*0.08</f>
        <v>1672.96</v>
      </c>
      <c r="I17" s="192"/>
      <c r="J17" s="192"/>
      <c r="K17" s="192"/>
      <c r="L17" s="192"/>
      <c r="M17" s="192"/>
      <c r="N17" s="192"/>
      <c r="O17" s="192"/>
      <c r="P17" s="192"/>
      <c r="Q17" s="192"/>
      <c r="R17" s="192"/>
    </row>
    <row r="18" spans="1:18">
      <c r="A18" s="257"/>
      <c r="B18" s="29"/>
      <c r="C18" s="29"/>
      <c r="D18" s="198" t="s">
        <v>158</v>
      </c>
      <c r="E18" s="197"/>
      <c r="F18" s="197"/>
      <c r="G18" s="197"/>
      <c r="H18" s="34">
        <f>H16+H17</f>
        <v>22584.959999999999</v>
      </c>
      <c r="I18" s="192"/>
      <c r="J18" s="192"/>
      <c r="K18" s="192"/>
      <c r="L18" s="192">
        <v>2</v>
      </c>
      <c r="M18" s="192"/>
      <c r="N18" s="192"/>
      <c r="O18" s="192"/>
      <c r="P18" s="192"/>
      <c r="Q18" s="192"/>
      <c r="R18" s="192"/>
    </row>
    <row r="19" spans="1:18" ht="14.45" customHeight="1">
      <c r="A19" s="257"/>
      <c r="B19" s="29"/>
      <c r="C19" s="29"/>
      <c r="D19" s="198" t="s">
        <v>143</v>
      </c>
      <c r="E19" s="197"/>
      <c r="F19" s="197"/>
      <c r="G19" s="197"/>
      <c r="H19" s="34">
        <f>H18*0.06</f>
        <v>1355.0975999999998</v>
      </c>
      <c r="I19" s="192"/>
      <c r="J19" s="192"/>
      <c r="K19" s="192"/>
      <c r="L19" s="192"/>
      <c r="M19" s="192"/>
      <c r="N19" s="192"/>
      <c r="O19" s="192"/>
      <c r="P19" s="192"/>
      <c r="Q19" s="192"/>
      <c r="R19" s="192"/>
    </row>
    <row r="20" spans="1:18" ht="14.45" customHeight="1">
      <c r="A20" s="257"/>
      <c r="B20" s="29"/>
      <c r="C20" s="29"/>
      <c r="D20" s="198" t="s">
        <v>158</v>
      </c>
      <c r="E20" s="197"/>
      <c r="F20" s="197"/>
      <c r="G20" s="197"/>
      <c r="H20" s="34">
        <f>H18+H19</f>
        <v>23940.0576</v>
      </c>
      <c r="I20" s="192"/>
      <c r="J20" s="25"/>
      <c r="K20" s="25"/>
      <c r="L20" s="25"/>
      <c r="M20" s="25"/>
      <c r="N20" s="25"/>
    </row>
    <row r="21" spans="1:18">
      <c r="A21" s="257"/>
      <c r="B21" s="29"/>
      <c r="C21" s="29"/>
      <c r="D21" s="258" t="s">
        <v>372</v>
      </c>
      <c r="E21" s="197"/>
      <c r="F21" s="197"/>
      <c r="G21" s="197"/>
      <c r="H21" s="34">
        <f>H20*0.02</f>
        <v>478.801152</v>
      </c>
      <c r="I21" s="192"/>
      <c r="J21" s="25"/>
      <c r="K21" s="25"/>
      <c r="L21" s="25"/>
      <c r="M21" s="25"/>
      <c r="N21" s="25"/>
    </row>
    <row r="22" spans="1:18">
      <c r="A22" s="257"/>
      <c r="B22" s="29"/>
      <c r="C22" s="29"/>
      <c r="D22" s="198" t="s">
        <v>158</v>
      </c>
      <c r="E22" s="197"/>
      <c r="F22" s="197"/>
      <c r="G22" s="197"/>
      <c r="H22" s="34">
        <f>H20+H21</f>
        <v>24418.858752</v>
      </c>
      <c r="I22" s="192"/>
      <c r="J22" s="25"/>
      <c r="K22" s="25"/>
      <c r="L22" s="25"/>
      <c r="M22" s="25"/>
      <c r="N22" s="25"/>
    </row>
    <row r="23" spans="1:18" ht="15" customHeight="1">
      <c r="A23" s="257"/>
      <c r="B23" s="257"/>
      <c r="C23" s="257"/>
      <c r="D23" s="198" t="s">
        <v>200</v>
      </c>
      <c r="E23" s="197"/>
      <c r="F23" s="197"/>
      <c r="G23" s="197"/>
      <c r="H23" s="34">
        <f>H22*0.18</f>
        <v>4395.3945753600001</v>
      </c>
      <c r="I23" s="192"/>
      <c r="J23" s="25"/>
      <c r="K23" s="25"/>
      <c r="L23" s="25"/>
      <c r="M23" s="25"/>
      <c r="N23" s="25"/>
    </row>
    <row r="24" spans="1:18" ht="23.25" customHeight="1">
      <c r="A24" s="8"/>
      <c r="B24" s="8"/>
      <c r="C24" s="8"/>
      <c r="D24" s="197" t="s">
        <v>158</v>
      </c>
      <c r="E24" s="197"/>
      <c r="F24" s="197"/>
      <c r="G24" s="197"/>
      <c r="H24" s="142">
        <f>H22+H23</f>
        <v>28814.253327359998</v>
      </c>
      <c r="I24" s="192"/>
      <c r="J24" s="25"/>
      <c r="K24" s="25"/>
      <c r="L24" s="25"/>
      <c r="M24" s="25"/>
      <c r="N24" s="25"/>
    </row>
    <row r="25" spans="1:18" s="149" customFormat="1" ht="23.25" customHeight="1">
      <c r="A25" s="424"/>
      <c r="B25" s="424"/>
      <c r="C25" s="424"/>
      <c r="D25" s="23"/>
      <c r="E25" s="23"/>
      <c r="F25" s="23"/>
      <c r="G25" s="23"/>
      <c r="H25" s="263"/>
      <c r="I25" s="192"/>
      <c r="J25" s="424"/>
      <c r="K25" s="424"/>
      <c r="L25" s="424"/>
      <c r="M25" s="424"/>
      <c r="N25" s="424"/>
    </row>
    <row r="26" spans="1:18" s="149" customFormat="1" ht="23.25" customHeight="1">
      <c r="A26" s="424"/>
      <c r="B26" s="424"/>
      <c r="C26" s="424"/>
      <c r="D26" s="23"/>
      <c r="E26" s="23"/>
      <c r="F26" s="23"/>
      <c r="G26" s="23"/>
      <c r="H26" s="263"/>
      <c r="I26" s="192"/>
      <c r="J26" s="424"/>
      <c r="K26" s="424"/>
      <c r="L26" s="424"/>
      <c r="M26" s="424"/>
      <c r="N26" s="424"/>
    </row>
    <row r="27" spans="1:18" s="149" customFormat="1" ht="8.25" customHeight="1">
      <c r="A27" s="424"/>
      <c r="B27" s="424"/>
      <c r="C27" s="424"/>
      <c r="D27" s="23"/>
      <c r="E27" s="23"/>
      <c r="F27" s="23"/>
      <c r="G27" s="23"/>
      <c r="H27" s="263"/>
      <c r="I27" s="192"/>
      <c r="J27" s="424"/>
      <c r="K27" s="424"/>
      <c r="L27" s="424"/>
      <c r="M27" s="424"/>
      <c r="N27" s="424"/>
    </row>
    <row r="28" spans="1:18" ht="76.5" customHeight="1">
      <c r="A28" s="605" t="s">
        <v>296</v>
      </c>
      <c r="B28" s="605"/>
      <c r="C28" s="605"/>
      <c r="D28" s="605"/>
      <c r="E28" s="605"/>
      <c r="F28" s="605"/>
      <c r="G28" s="605"/>
      <c r="H28" s="605"/>
      <c r="I28" s="605"/>
      <c r="J28" s="605"/>
      <c r="K28" s="605"/>
      <c r="L28" s="605"/>
      <c r="M28" s="25"/>
      <c r="N28" s="25"/>
    </row>
    <row r="29" spans="1:18">
      <c r="A29" s="606" t="s">
        <v>197</v>
      </c>
      <c r="B29" s="609" t="s">
        <v>201</v>
      </c>
      <c r="C29" s="609" t="s">
        <v>198</v>
      </c>
      <c r="D29" s="609" t="s">
        <v>202</v>
      </c>
      <c r="E29" s="573" t="s">
        <v>161</v>
      </c>
      <c r="F29" s="612"/>
      <c r="G29" s="573" t="s">
        <v>162</v>
      </c>
      <c r="H29" s="612"/>
      <c r="I29" s="8" t="s">
        <v>163</v>
      </c>
      <c r="J29" s="8"/>
      <c r="K29" s="606" t="s">
        <v>158</v>
      </c>
      <c r="L29" s="149"/>
      <c r="M29" s="25"/>
      <c r="N29" s="25"/>
    </row>
    <row r="30" spans="1:18">
      <c r="A30" s="607"/>
      <c r="B30" s="610"/>
      <c r="C30" s="610"/>
      <c r="D30" s="607"/>
      <c r="E30" s="609" t="s">
        <v>111</v>
      </c>
      <c r="F30" s="606" t="s">
        <v>158</v>
      </c>
      <c r="G30" s="609" t="s">
        <v>111</v>
      </c>
      <c r="H30" s="606" t="s">
        <v>158</v>
      </c>
      <c r="I30" s="609" t="s">
        <v>111</v>
      </c>
      <c r="J30" s="606" t="s">
        <v>158</v>
      </c>
      <c r="K30" s="607"/>
      <c r="L30" s="149"/>
      <c r="M30" s="25"/>
      <c r="N30" s="25"/>
    </row>
    <row r="31" spans="1:18">
      <c r="A31" s="608"/>
      <c r="B31" s="611"/>
      <c r="C31" s="611"/>
      <c r="D31" s="608"/>
      <c r="E31" s="611"/>
      <c r="F31" s="608"/>
      <c r="G31" s="611"/>
      <c r="H31" s="608"/>
      <c r="I31" s="611"/>
      <c r="J31" s="608"/>
      <c r="K31" s="607"/>
      <c r="L31" s="149"/>
      <c r="M31" s="25"/>
      <c r="N31" s="25"/>
    </row>
    <row r="32" spans="1:18">
      <c r="A32" s="8"/>
      <c r="B32" s="8"/>
      <c r="C32" s="8"/>
      <c r="D32" s="8"/>
      <c r="E32" s="8"/>
      <c r="F32" s="8"/>
      <c r="G32" s="8"/>
      <c r="H32" s="8"/>
      <c r="I32" s="8"/>
      <c r="J32" s="8"/>
      <c r="K32" s="608"/>
      <c r="L32" s="149"/>
      <c r="M32" s="25"/>
      <c r="N32" s="25"/>
    </row>
    <row r="33" spans="1:14" ht="60">
      <c r="A33" s="419">
        <v>1</v>
      </c>
      <c r="B33" s="16" t="s">
        <v>275</v>
      </c>
      <c r="C33" s="419" t="s">
        <v>157</v>
      </c>
      <c r="D33" s="419">
        <v>12.1</v>
      </c>
      <c r="E33" s="419">
        <v>3.8</v>
      </c>
      <c r="F33" s="419">
        <f>E33*D33</f>
        <v>45.98</v>
      </c>
      <c r="G33" s="419">
        <v>1.5</v>
      </c>
      <c r="H33" s="419">
        <f>G33*D33</f>
        <v>18.149999999999999</v>
      </c>
      <c r="I33" s="419">
        <v>0.5</v>
      </c>
      <c r="J33" s="419">
        <f>I33*D33</f>
        <v>6.05</v>
      </c>
      <c r="K33" s="419">
        <f>J33+H33+F33</f>
        <v>70.179999999999993</v>
      </c>
      <c r="L33" s="149"/>
      <c r="M33" s="25"/>
      <c r="N33" s="25"/>
    </row>
    <row r="34" spans="1:14" ht="45">
      <c r="A34" s="419">
        <v>2</v>
      </c>
      <c r="B34" s="16" t="s">
        <v>196</v>
      </c>
      <c r="C34" s="419" t="s">
        <v>157</v>
      </c>
      <c r="D34" s="419">
        <v>17.600000000000001</v>
      </c>
      <c r="E34" s="419">
        <v>3.6</v>
      </c>
      <c r="F34" s="419">
        <f t="shared" ref="F34:F45" si="1">E34*D34</f>
        <v>63.360000000000007</v>
      </c>
      <c r="G34" s="419">
        <v>1</v>
      </c>
      <c r="H34" s="419">
        <f t="shared" ref="H34:H45" si="2">G34*D34</f>
        <v>17.600000000000001</v>
      </c>
      <c r="I34" s="419">
        <v>0.5</v>
      </c>
      <c r="J34" s="419">
        <f t="shared" ref="J34:J45" si="3">I34*D34</f>
        <v>8.8000000000000007</v>
      </c>
      <c r="K34" s="419">
        <f t="shared" ref="K34:K45" si="4">J34+H34+F34</f>
        <v>89.76</v>
      </c>
      <c r="L34" s="149"/>
      <c r="M34" s="25"/>
      <c r="N34" s="25"/>
    </row>
    <row r="35" spans="1:14" ht="45">
      <c r="A35" s="419">
        <v>3</v>
      </c>
      <c r="B35" s="16" t="s">
        <v>285</v>
      </c>
      <c r="C35" s="419" t="s">
        <v>157</v>
      </c>
      <c r="D35" s="419">
        <v>12.1</v>
      </c>
      <c r="E35" s="419">
        <v>4.0999999999999996</v>
      </c>
      <c r="F35" s="419">
        <f t="shared" si="1"/>
        <v>49.609999999999992</v>
      </c>
      <c r="G35" s="419">
        <v>1</v>
      </c>
      <c r="H35" s="419">
        <f t="shared" si="2"/>
        <v>12.1</v>
      </c>
      <c r="I35" s="419">
        <v>0.5</v>
      </c>
      <c r="J35" s="419">
        <f t="shared" si="3"/>
        <v>6.05</v>
      </c>
      <c r="K35" s="419">
        <f t="shared" si="4"/>
        <v>67.759999999999991</v>
      </c>
      <c r="L35" s="149"/>
      <c r="M35" s="25"/>
      <c r="N35" s="25"/>
    </row>
    <row r="36" spans="1:14" ht="45">
      <c r="A36" s="419">
        <v>4</v>
      </c>
      <c r="B36" s="16" t="s">
        <v>283</v>
      </c>
      <c r="C36" s="419" t="s">
        <v>193</v>
      </c>
      <c r="D36" s="419">
        <v>1.5</v>
      </c>
      <c r="E36" s="419">
        <v>27</v>
      </c>
      <c r="F36" s="419">
        <f t="shared" si="1"/>
        <v>40.5</v>
      </c>
      <c r="G36" s="419">
        <v>3</v>
      </c>
      <c r="H36" s="419">
        <f t="shared" si="2"/>
        <v>4.5</v>
      </c>
      <c r="I36" s="419">
        <v>5</v>
      </c>
      <c r="J36" s="419">
        <f t="shared" si="3"/>
        <v>7.5</v>
      </c>
      <c r="K36" s="419">
        <f t="shared" si="4"/>
        <v>52.5</v>
      </c>
      <c r="L36" s="149"/>
      <c r="M36" s="25"/>
      <c r="N36" s="25"/>
    </row>
    <row r="37" spans="1:14" ht="45">
      <c r="A37" s="419">
        <v>5</v>
      </c>
      <c r="B37" s="16" t="s">
        <v>284</v>
      </c>
      <c r="C37" s="419" t="s">
        <v>240</v>
      </c>
      <c r="D37" s="419">
        <v>0.13</v>
      </c>
      <c r="E37" s="419">
        <v>430</v>
      </c>
      <c r="F37" s="419">
        <f t="shared" si="1"/>
        <v>55.9</v>
      </c>
      <c r="G37" s="419">
        <v>100</v>
      </c>
      <c r="H37" s="419">
        <f t="shared" si="2"/>
        <v>13</v>
      </c>
      <c r="I37" s="419">
        <v>50</v>
      </c>
      <c r="J37" s="419">
        <f t="shared" si="3"/>
        <v>6.5</v>
      </c>
      <c r="K37" s="419">
        <f t="shared" si="4"/>
        <v>75.400000000000006</v>
      </c>
      <c r="L37" s="149"/>
      <c r="M37" s="25"/>
      <c r="N37" s="25"/>
    </row>
    <row r="38" spans="1:14" ht="75">
      <c r="A38" s="419">
        <v>6</v>
      </c>
      <c r="B38" s="16" t="s">
        <v>282</v>
      </c>
      <c r="C38" s="419" t="s">
        <v>193</v>
      </c>
      <c r="D38" s="419">
        <v>8</v>
      </c>
      <c r="E38" s="419">
        <v>15</v>
      </c>
      <c r="F38" s="419">
        <f t="shared" si="1"/>
        <v>120</v>
      </c>
      <c r="G38" s="419">
        <v>6</v>
      </c>
      <c r="H38" s="419">
        <f t="shared" si="2"/>
        <v>48</v>
      </c>
      <c r="I38" s="419">
        <v>1.5</v>
      </c>
      <c r="J38" s="419">
        <f t="shared" si="3"/>
        <v>12</v>
      </c>
      <c r="K38" s="419">
        <f t="shared" si="4"/>
        <v>180</v>
      </c>
      <c r="L38" s="149"/>
      <c r="M38" s="25"/>
      <c r="N38" s="25"/>
    </row>
    <row r="39" spans="1:14" ht="75">
      <c r="A39" s="419">
        <v>7</v>
      </c>
      <c r="B39" s="16" t="s">
        <v>286</v>
      </c>
      <c r="C39" s="419" t="s">
        <v>240</v>
      </c>
      <c r="D39" s="419">
        <v>0.04</v>
      </c>
      <c r="E39" s="419">
        <v>600</v>
      </c>
      <c r="F39" s="419">
        <f t="shared" si="1"/>
        <v>24</v>
      </c>
      <c r="G39" s="419">
        <v>100</v>
      </c>
      <c r="H39" s="419">
        <f t="shared" si="2"/>
        <v>4</v>
      </c>
      <c r="I39" s="419">
        <v>50</v>
      </c>
      <c r="J39" s="419">
        <f t="shared" si="3"/>
        <v>2</v>
      </c>
      <c r="K39" s="419">
        <f t="shared" si="4"/>
        <v>30</v>
      </c>
      <c r="L39" s="149"/>
    </row>
    <row r="40" spans="1:14" ht="60">
      <c r="A40" s="419">
        <v>8</v>
      </c>
      <c r="B40" s="16" t="s">
        <v>280</v>
      </c>
      <c r="C40" s="419" t="s">
        <v>193</v>
      </c>
      <c r="D40" s="419">
        <v>8</v>
      </c>
      <c r="E40" s="419">
        <v>24</v>
      </c>
      <c r="F40" s="419">
        <f t="shared" si="1"/>
        <v>192</v>
      </c>
      <c r="G40" s="419">
        <v>4</v>
      </c>
      <c r="H40" s="419">
        <f t="shared" si="2"/>
        <v>32</v>
      </c>
      <c r="I40" s="419">
        <v>0.5</v>
      </c>
      <c r="J40" s="419">
        <f t="shared" si="3"/>
        <v>4</v>
      </c>
      <c r="K40" s="419">
        <f t="shared" si="4"/>
        <v>228</v>
      </c>
      <c r="L40" s="149"/>
    </row>
    <row r="41" spans="1:14" ht="45">
      <c r="A41" s="419">
        <v>9</v>
      </c>
      <c r="B41" s="16" t="s">
        <v>281</v>
      </c>
      <c r="C41" s="419" t="s">
        <v>193</v>
      </c>
      <c r="D41" s="419">
        <v>11</v>
      </c>
      <c r="E41" s="419">
        <v>3</v>
      </c>
      <c r="F41" s="419">
        <f t="shared" si="1"/>
        <v>33</v>
      </c>
      <c r="G41" s="419">
        <v>3</v>
      </c>
      <c r="H41" s="419">
        <f t="shared" si="2"/>
        <v>33</v>
      </c>
      <c r="I41" s="419">
        <v>0.5</v>
      </c>
      <c r="J41" s="419">
        <f t="shared" si="3"/>
        <v>5.5</v>
      </c>
      <c r="K41" s="419">
        <f t="shared" si="4"/>
        <v>71.5</v>
      </c>
      <c r="L41" s="149"/>
    </row>
    <row r="42" spans="1:14" ht="45">
      <c r="A42" s="419">
        <v>10</v>
      </c>
      <c r="B42" s="16" t="s">
        <v>279</v>
      </c>
      <c r="C42" s="419" t="s">
        <v>43</v>
      </c>
      <c r="D42" s="419">
        <v>0.3</v>
      </c>
      <c r="E42" s="419">
        <v>200</v>
      </c>
      <c r="F42" s="419">
        <f t="shared" si="1"/>
        <v>60</v>
      </c>
      <c r="G42" s="419">
        <v>200</v>
      </c>
      <c r="H42" s="419">
        <f t="shared" si="2"/>
        <v>60</v>
      </c>
      <c r="I42" s="419">
        <v>50</v>
      </c>
      <c r="J42" s="419">
        <f t="shared" si="3"/>
        <v>15</v>
      </c>
      <c r="K42" s="419">
        <f t="shared" si="4"/>
        <v>135</v>
      </c>
      <c r="L42" s="149"/>
    </row>
    <row r="43" spans="1:14" ht="45">
      <c r="A43" s="419">
        <v>11</v>
      </c>
      <c r="B43" s="16" t="s">
        <v>278</v>
      </c>
      <c r="C43" s="419" t="s">
        <v>193</v>
      </c>
      <c r="D43" s="419">
        <v>8</v>
      </c>
      <c r="E43" s="419">
        <v>16</v>
      </c>
      <c r="F43" s="419">
        <f t="shared" si="1"/>
        <v>128</v>
      </c>
      <c r="G43" s="419">
        <v>5</v>
      </c>
      <c r="H43" s="419">
        <f t="shared" si="2"/>
        <v>40</v>
      </c>
      <c r="I43" s="419">
        <v>0.5</v>
      </c>
      <c r="J43" s="419">
        <f t="shared" si="3"/>
        <v>4</v>
      </c>
      <c r="K43" s="419">
        <f t="shared" si="4"/>
        <v>172</v>
      </c>
      <c r="L43" s="149"/>
    </row>
    <row r="44" spans="1:14" ht="60">
      <c r="A44" s="419">
        <v>12</v>
      </c>
      <c r="B44" s="16" t="s">
        <v>276</v>
      </c>
      <c r="C44" s="419" t="s">
        <v>240</v>
      </c>
      <c r="D44" s="419">
        <v>0.2</v>
      </c>
      <c r="E44" s="419">
        <v>0</v>
      </c>
      <c r="F44" s="419">
        <f t="shared" si="1"/>
        <v>0</v>
      </c>
      <c r="G44" s="419">
        <v>10.1</v>
      </c>
      <c r="H44" s="419">
        <f t="shared" si="2"/>
        <v>2.02</v>
      </c>
      <c r="I44" s="419">
        <v>0</v>
      </c>
      <c r="J44" s="419">
        <f t="shared" si="3"/>
        <v>0</v>
      </c>
      <c r="K44" s="419">
        <f t="shared" si="4"/>
        <v>2.02</v>
      </c>
      <c r="L44" s="149"/>
    </row>
    <row r="45" spans="1:14" ht="60">
      <c r="A45" s="419">
        <v>13</v>
      </c>
      <c r="B45" s="16" t="s">
        <v>277</v>
      </c>
      <c r="C45" s="419" t="s">
        <v>240</v>
      </c>
      <c r="D45" s="419">
        <v>0.9</v>
      </c>
      <c r="E45" s="419">
        <v>108</v>
      </c>
      <c r="F45" s="419">
        <f t="shared" si="1"/>
        <v>97.2</v>
      </c>
      <c r="G45" s="419">
        <v>25</v>
      </c>
      <c r="H45" s="419">
        <f t="shared" si="2"/>
        <v>22.5</v>
      </c>
      <c r="I45" s="419">
        <v>15</v>
      </c>
      <c r="J45" s="419">
        <f t="shared" si="3"/>
        <v>13.5</v>
      </c>
      <c r="K45" s="419">
        <f t="shared" si="4"/>
        <v>133.19999999999999</v>
      </c>
      <c r="L45" s="149"/>
    </row>
    <row r="46" spans="1:14">
      <c r="A46" s="8"/>
      <c r="B46" s="423" t="s">
        <v>158</v>
      </c>
      <c r="C46" s="419"/>
      <c r="D46" s="419"/>
      <c r="E46" s="419"/>
      <c r="F46" s="419"/>
      <c r="G46" s="419"/>
      <c r="H46" s="419"/>
      <c r="I46" s="419"/>
      <c r="J46" s="419"/>
      <c r="K46" s="34">
        <f>SUM(K33:K45)</f>
        <v>1307.32</v>
      </c>
      <c r="L46" s="149"/>
    </row>
    <row r="47" spans="1:14">
      <c r="A47" s="8"/>
      <c r="B47" s="423" t="s">
        <v>199</v>
      </c>
      <c r="C47" s="419"/>
      <c r="D47" s="419"/>
      <c r="E47" s="419"/>
      <c r="F47" s="419"/>
      <c r="G47" s="419"/>
      <c r="H47" s="419"/>
      <c r="I47" s="419"/>
      <c r="J47" s="419"/>
      <c r="K47" s="34">
        <f>K46*0.08</f>
        <v>104.5856</v>
      </c>
      <c r="L47" s="149"/>
    </row>
    <row r="48" spans="1:14">
      <c r="A48" s="8"/>
      <c r="B48" s="423" t="s">
        <v>158</v>
      </c>
      <c r="C48" s="419"/>
      <c r="D48" s="419"/>
      <c r="E48" s="419"/>
      <c r="F48" s="419"/>
      <c r="G48" s="419"/>
      <c r="H48" s="419"/>
      <c r="I48" s="419"/>
      <c r="J48" s="419"/>
      <c r="K48" s="34">
        <f>K46+K47</f>
        <v>1411.9056</v>
      </c>
      <c r="L48" s="149"/>
    </row>
    <row r="49" spans="1:12">
      <c r="A49" s="8"/>
      <c r="B49" s="423" t="s">
        <v>143</v>
      </c>
      <c r="C49" s="419"/>
      <c r="D49" s="419"/>
      <c r="E49" s="419"/>
      <c r="F49" s="419"/>
      <c r="G49" s="419"/>
      <c r="H49" s="419"/>
      <c r="I49" s="419"/>
      <c r="J49" s="419"/>
      <c r="K49" s="34">
        <f>K48*0.06</f>
        <v>84.714336000000003</v>
      </c>
      <c r="L49" s="149"/>
    </row>
    <row r="50" spans="1:12">
      <c r="A50" s="8"/>
      <c r="B50" s="423" t="s">
        <v>158</v>
      </c>
      <c r="C50" s="419"/>
      <c r="D50" s="419"/>
      <c r="E50" s="419"/>
      <c r="F50" s="419"/>
      <c r="G50" s="419"/>
      <c r="H50" s="419"/>
      <c r="I50" s="419"/>
      <c r="J50" s="419"/>
      <c r="K50" s="34">
        <f>K48+K49</f>
        <v>1496.6199360000001</v>
      </c>
      <c r="L50" s="149"/>
    </row>
    <row r="51" spans="1:12" ht="43.5" customHeight="1">
      <c r="A51" s="8"/>
      <c r="B51" s="435" t="s">
        <v>788</v>
      </c>
      <c r="C51" s="419"/>
      <c r="D51" s="419"/>
      <c r="E51" s="419"/>
      <c r="F51" s="419"/>
      <c r="G51" s="419"/>
      <c r="H51" s="419"/>
      <c r="I51" s="419"/>
      <c r="J51" s="419"/>
      <c r="K51" s="34">
        <f>K50*0.02</f>
        <v>29.932398720000002</v>
      </c>
      <c r="L51" s="149"/>
    </row>
    <row r="52" spans="1:12">
      <c r="A52" s="8"/>
      <c r="B52" s="423" t="s">
        <v>158</v>
      </c>
      <c r="C52" s="419"/>
      <c r="D52" s="419"/>
      <c r="E52" s="419"/>
      <c r="F52" s="419"/>
      <c r="G52" s="419"/>
      <c r="H52" s="419"/>
      <c r="I52" s="419"/>
      <c r="J52" s="419"/>
      <c r="K52" s="34">
        <f>K50+K51</f>
        <v>1526.5523347200001</v>
      </c>
      <c r="L52" s="149"/>
    </row>
    <row r="53" spans="1:12">
      <c r="A53" s="8"/>
      <c r="B53" s="423" t="s">
        <v>200</v>
      </c>
      <c r="C53" s="419"/>
      <c r="D53" s="419"/>
      <c r="E53" s="419"/>
      <c r="F53" s="419"/>
      <c r="G53" s="419"/>
      <c r="H53" s="419"/>
      <c r="I53" s="419"/>
      <c r="J53" s="419"/>
      <c r="K53" s="34">
        <f>K52*0.18</f>
        <v>274.77942024959998</v>
      </c>
      <c r="L53" s="149"/>
    </row>
    <row r="54" spans="1:12">
      <c r="A54" s="8"/>
      <c r="B54" s="423" t="s">
        <v>158</v>
      </c>
      <c r="C54" s="419"/>
      <c r="D54" s="419"/>
      <c r="E54" s="419"/>
      <c r="F54" s="419"/>
      <c r="G54" s="419"/>
      <c r="H54" s="419"/>
      <c r="I54" s="419"/>
      <c r="J54" s="419"/>
      <c r="K54" s="72">
        <f>K52+K53</f>
        <v>1801.3317549696001</v>
      </c>
      <c r="L54" s="149"/>
    </row>
    <row r="55" spans="1:12">
      <c r="A55" s="8"/>
      <c r="B55" s="8"/>
      <c r="C55" s="8"/>
      <c r="D55" s="8"/>
      <c r="E55" s="8"/>
      <c r="F55" s="8"/>
      <c r="G55" s="8"/>
      <c r="H55" s="8"/>
      <c r="I55" s="8"/>
      <c r="J55" s="8"/>
      <c r="K55" s="8"/>
    </row>
    <row r="56" spans="1:12" ht="33.75" customHeight="1">
      <c r="A56" s="8"/>
      <c r="B56" s="419" t="s">
        <v>789</v>
      </c>
      <c r="C56" s="8"/>
      <c r="D56" s="8"/>
      <c r="E56" s="8"/>
      <c r="F56" s="8"/>
      <c r="G56" s="8"/>
      <c r="H56" s="8"/>
      <c r="I56" s="8"/>
      <c r="J56" s="8"/>
      <c r="K56" s="71">
        <f>K54*16</f>
        <v>28821.308079513601</v>
      </c>
    </row>
    <row r="57" spans="1:12">
      <c r="A57" s="8"/>
      <c r="B57" s="8"/>
      <c r="C57" s="8"/>
      <c r="D57" s="8"/>
      <c r="E57" s="8"/>
      <c r="F57" s="8"/>
      <c r="G57" s="8"/>
      <c r="H57" s="8"/>
      <c r="I57" s="8"/>
      <c r="J57" s="8"/>
      <c r="K57" s="8"/>
    </row>
  </sheetData>
  <mergeCells count="16">
    <mergeCell ref="A1:H1"/>
    <mergeCell ref="B2:C2"/>
    <mergeCell ref="A28:L28"/>
    <mergeCell ref="A29:A31"/>
    <mergeCell ref="B29:B31"/>
    <mergeCell ref="C29:C31"/>
    <mergeCell ref="D29:D31"/>
    <mergeCell ref="E29:F29"/>
    <mergeCell ref="G29:H29"/>
    <mergeCell ref="K29:K32"/>
    <mergeCell ref="E30:E31"/>
    <mergeCell ref="F30:F31"/>
    <mergeCell ref="G30:G31"/>
    <mergeCell ref="H30:H31"/>
    <mergeCell ref="I30:I31"/>
    <mergeCell ref="J30:J31"/>
  </mergeCells>
  <pageMargins left="0.17" right="0.14000000000000001" top="0.75" bottom="0.75" header="0.3" footer="0.3"/>
  <pageSetup orientation="landscape" r:id="rId1"/>
  <ignoredErrors>
    <ignoredError sqref="H19:H20 H22:H23" formula="1"/>
  </ignoredErrors>
</worksheet>
</file>

<file path=xl/worksheets/sheet8.xml><?xml version="1.0" encoding="utf-8"?>
<worksheet xmlns="http://schemas.openxmlformats.org/spreadsheetml/2006/main" xmlns:r="http://schemas.openxmlformats.org/officeDocument/2006/relationships">
  <dimension ref="A1:AB1334"/>
  <sheetViews>
    <sheetView tabSelected="1" zoomScale="110" zoomScaleNormal="110" workbookViewId="0">
      <selection sqref="A1:K1"/>
    </sheetView>
  </sheetViews>
  <sheetFormatPr defaultColWidth="9.140625" defaultRowHeight="15"/>
  <cols>
    <col min="1" max="1" width="5.140625" style="128" customWidth="1"/>
    <col min="2" max="2" width="56.85546875" style="128" customWidth="1"/>
    <col min="3" max="4" width="7.85546875" style="128" customWidth="1"/>
    <col min="5" max="5" width="7.7109375" style="128" customWidth="1"/>
    <col min="6" max="6" width="7.85546875" style="128" customWidth="1"/>
    <col min="7" max="7" width="8.7109375" style="128" customWidth="1"/>
    <col min="8" max="8" width="8.140625" style="128" customWidth="1"/>
    <col min="9" max="9" width="9.140625" style="128" customWidth="1"/>
    <col min="10" max="10" width="8.85546875" style="128" customWidth="1"/>
    <col min="11" max="11" width="11" style="128" customWidth="1"/>
    <col min="12" max="12" width="8.85546875" style="128" customWidth="1"/>
    <col min="13" max="16384" width="9.140625" style="128"/>
  </cols>
  <sheetData>
    <row r="1" spans="1:28" ht="74.25" customHeight="1">
      <c r="A1" s="591" t="s">
        <v>909</v>
      </c>
      <c r="B1" s="613"/>
      <c r="C1" s="613"/>
      <c r="D1" s="613"/>
      <c r="E1" s="613"/>
      <c r="F1" s="613"/>
      <c r="G1" s="613"/>
      <c r="H1" s="613"/>
      <c r="I1" s="613"/>
      <c r="J1" s="613"/>
      <c r="K1" s="613"/>
    </row>
    <row r="2" spans="1:28" ht="35.25" customHeight="1">
      <c r="A2" s="593"/>
      <c r="B2" s="593"/>
      <c r="C2" s="593"/>
      <c r="D2" s="593"/>
      <c r="E2" s="593"/>
      <c r="F2" s="593"/>
      <c r="G2" s="593"/>
      <c r="H2" s="593"/>
      <c r="I2" s="593"/>
      <c r="J2" s="593"/>
      <c r="K2" s="593"/>
    </row>
    <row r="3" spans="1:28" ht="36" customHeight="1">
      <c r="A3" s="614" t="s">
        <v>172</v>
      </c>
      <c r="B3" s="615" t="s">
        <v>814</v>
      </c>
      <c r="C3" s="617" t="s">
        <v>141</v>
      </c>
      <c r="D3" s="618" t="s">
        <v>116</v>
      </c>
      <c r="E3" s="619" t="s">
        <v>161</v>
      </c>
      <c r="F3" s="620"/>
      <c r="G3" s="619" t="s">
        <v>162</v>
      </c>
      <c r="H3" s="620"/>
      <c r="I3" s="619" t="s">
        <v>163</v>
      </c>
      <c r="J3" s="620"/>
      <c r="K3" s="621" t="s">
        <v>158</v>
      </c>
      <c r="Q3" s="594" t="s">
        <v>189</v>
      </c>
      <c r="R3" s="598" t="s">
        <v>141</v>
      </c>
      <c r="S3" s="600" t="s">
        <v>116</v>
      </c>
      <c r="T3" s="596" t="s">
        <v>161</v>
      </c>
      <c r="U3" s="597"/>
      <c r="V3" s="494" t="s">
        <v>162</v>
      </c>
      <c r="W3" s="494"/>
      <c r="X3" s="494" t="s">
        <v>163</v>
      </c>
      <c r="Y3" s="494"/>
      <c r="Z3" s="494" t="s">
        <v>158</v>
      </c>
      <c r="AA3" s="452" t="s">
        <v>796</v>
      </c>
      <c r="AB3" s="452" t="s">
        <v>797</v>
      </c>
    </row>
    <row r="4" spans="1:28" ht="33" customHeight="1">
      <c r="A4" s="595"/>
      <c r="B4" s="616"/>
      <c r="C4" s="599"/>
      <c r="D4" s="601"/>
      <c r="E4" s="450" t="s">
        <v>111</v>
      </c>
      <c r="F4" s="494" t="s">
        <v>158</v>
      </c>
      <c r="G4" s="450" t="s">
        <v>111</v>
      </c>
      <c r="H4" s="494" t="s">
        <v>158</v>
      </c>
      <c r="I4" s="450" t="s">
        <v>111</v>
      </c>
      <c r="J4" s="494" t="s">
        <v>158</v>
      </c>
      <c r="K4" s="622"/>
      <c r="Q4" s="595"/>
      <c r="R4" s="599"/>
      <c r="S4" s="601"/>
      <c r="T4" s="450" t="s">
        <v>111</v>
      </c>
      <c r="U4" s="494" t="s">
        <v>158</v>
      </c>
      <c r="V4" s="450" t="s">
        <v>111</v>
      </c>
      <c r="W4" s="494" t="s">
        <v>158</v>
      </c>
      <c r="X4" s="450" t="s">
        <v>111</v>
      </c>
      <c r="Y4" s="494" t="s">
        <v>158</v>
      </c>
      <c r="Z4" s="494"/>
      <c r="AA4" s="453"/>
      <c r="AB4" s="453"/>
    </row>
    <row r="5" spans="1:28" ht="19.149999999999999" customHeight="1">
      <c r="A5" s="494">
        <v>1</v>
      </c>
      <c r="B5" s="450">
        <v>2</v>
      </c>
      <c r="C5" s="450">
        <v>3</v>
      </c>
      <c r="D5" s="494">
        <v>4</v>
      </c>
      <c r="E5" s="450">
        <v>5</v>
      </c>
      <c r="F5" s="494">
        <v>6</v>
      </c>
      <c r="G5" s="450">
        <v>7</v>
      </c>
      <c r="H5" s="494">
        <v>8</v>
      </c>
      <c r="I5" s="450">
        <v>9</v>
      </c>
      <c r="J5" s="494">
        <v>10</v>
      </c>
      <c r="K5" s="494">
        <v>11</v>
      </c>
      <c r="Q5" s="170"/>
      <c r="R5" s="170"/>
      <c r="S5" s="170"/>
      <c r="T5" s="170"/>
      <c r="U5" s="170"/>
      <c r="V5" s="170"/>
      <c r="W5" s="170"/>
      <c r="X5" s="170"/>
      <c r="Y5" s="170"/>
      <c r="Z5" s="170"/>
      <c r="AA5" s="170"/>
      <c r="AB5" s="170"/>
    </row>
    <row r="6" spans="1:28" ht="19.149999999999999" customHeight="1">
      <c r="A6" s="494"/>
      <c r="B6" s="451" t="s">
        <v>837</v>
      </c>
      <c r="C6" s="494"/>
      <c r="D6" s="494"/>
      <c r="E6" s="494"/>
      <c r="F6" s="494"/>
      <c r="G6" s="494"/>
      <c r="H6" s="494"/>
      <c r="I6" s="494"/>
      <c r="J6" s="494"/>
      <c r="K6" s="494"/>
      <c r="Q6" s="416"/>
      <c r="R6" s="416"/>
      <c r="S6" s="262"/>
      <c r="T6" s="416"/>
      <c r="U6" s="262"/>
      <c r="V6" s="416"/>
      <c r="W6" s="262"/>
      <c r="X6" s="416"/>
      <c r="Y6" s="262"/>
      <c r="Z6" s="262"/>
      <c r="AA6" s="192"/>
      <c r="AB6" s="192"/>
    </row>
    <row r="7" spans="1:28" ht="49.5" customHeight="1">
      <c r="A7" s="494"/>
      <c r="B7" s="450" t="s">
        <v>832</v>
      </c>
      <c r="C7" s="494"/>
      <c r="D7" s="494"/>
      <c r="E7" s="494"/>
      <c r="F7" s="494"/>
      <c r="G7" s="494"/>
      <c r="H7" s="494"/>
      <c r="I7" s="494"/>
      <c r="J7" s="494"/>
      <c r="K7" s="494"/>
    </row>
    <row r="8" spans="1:28" ht="36.75" customHeight="1">
      <c r="A8" s="447">
        <v>1</v>
      </c>
      <c r="B8" s="454" t="s">
        <v>821</v>
      </c>
      <c r="C8" s="447" t="s">
        <v>585</v>
      </c>
      <c r="D8" s="447">
        <v>2.1</v>
      </c>
      <c r="E8" s="447"/>
      <c r="F8" s="447"/>
      <c r="G8" s="447"/>
      <c r="H8" s="455"/>
      <c r="I8" s="447"/>
      <c r="J8" s="447"/>
      <c r="K8" s="455"/>
    </row>
    <row r="9" spans="1:28" ht="36" customHeight="1">
      <c r="A9" s="447">
        <v>2</v>
      </c>
      <c r="B9" s="454" t="s">
        <v>815</v>
      </c>
      <c r="C9" s="447" t="s">
        <v>43</v>
      </c>
      <c r="D9" s="456">
        <f>D8*1.2</f>
        <v>2.52</v>
      </c>
      <c r="E9" s="447"/>
      <c r="F9" s="447"/>
      <c r="G9" s="447"/>
      <c r="H9" s="455"/>
      <c r="I9" s="447"/>
      <c r="J9" s="447"/>
      <c r="K9" s="455"/>
    </row>
    <row r="10" spans="1:28" ht="31.5" customHeight="1">
      <c r="A10" s="447">
        <v>3</v>
      </c>
      <c r="B10" s="223" t="s">
        <v>806</v>
      </c>
      <c r="C10" s="219" t="s">
        <v>240</v>
      </c>
      <c r="D10" s="219">
        <v>0.35</v>
      </c>
      <c r="E10" s="219"/>
      <c r="F10" s="292"/>
      <c r="G10" s="219"/>
      <c r="H10" s="292"/>
      <c r="I10" s="219"/>
      <c r="J10" s="219"/>
      <c r="K10" s="252"/>
    </row>
    <row r="11" spans="1:28" ht="29.25" customHeight="1">
      <c r="A11" s="447">
        <v>4</v>
      </c>
      <c r="B11" s="223" t="s">
        <v>808</v>
      </c>
      <c r="C11" s="219" t="s">
        <v>43</v>
      </c>
      <c r="D11" s="219">
        <f>D10*1.2</f>
        <v>0.42</v>
      </c>
      <c r="E11" s="219"/>
      <c r="F11" s="219"/>
      <c r="G11" s="219"/>
      <c r="H11" s="252"/>
      <c r="I11" s="219"/>
      <c r="J11" s="219"/>
      <c r="K11" s="144"/>
    </row>
    <row r="12" spans="1:28" ht="32.25" customHeight="1">
      <c r="A12" s="447">
        <v>5</v>
      </c>
      <c r="B12" s="457" t="s">
        <v>816</v>
      </c>
      <c r="C12" s="447" t="s">
        <v>585</v>
      </c>
      <c r="D12" s="447">
        <v>0.2</v>
      </c>
      <c r="E12" s="447"/>
      <c r="F12" s="447"/>
      <c r="G12" s="447"/>
      <c r="H12" s="447"/>
      <c r="I12" s="447"/>
      <c r="J12" s="447"/>
      <c r="K12" s="447"/>
    </row>
    <row r="13" spans="1:28" ht="24" customHeight="1">
      <c r="A13" s="447">
        <v>6</v>
      </c>
      <c r="B13" s="231" t="s">
        <v>883</v>
      </c>
      <c r="C13" s="447" t="s">
        <v>585</v>
      </c>
      <c r="D13" s="447">
        <v>1.1000000000000001</v>
      </c>
      <c r="E13" s="494"/>
      <c r="F13" s="447"/>
      <c r="G13" s="494"/>
      <c r="H13" s="447"/>
      <c r="I13" s="494"/>
      <c r="J13" s="447"/>
      <c r="K13" s="494"/>
    </row>
    <row r="14" spans="1:28" ht="18.75" customHeight="1">
      <c r="A14" s="447">
        <v>7</v>
      </c>
      <c r="B14" s="245" t="s">
        <v>291</v>
      </c>
      <c r="C14" s="494" t="s">
        <v>157</v>
      </c>
      <c r="D14" s="494">
        <v>37.5</v>
      </c>
      <c r="E14" s="494"/>
      <c r="F14" s="494"/>
      <c r="G14" s="494"/>
      <c r="H14" s="494"/>
      <c r="I14" s="494"/>
      <c r="J14" s="494"/>
      <c r="K14" s="144"/>
    </row>
    <row r="15" spans="1:28" ht="21.75" customHeight="1">
      <c r="A15" s="447">
        <v>8</v>
      </c>
      <c r="B15" s="245" t="s">
        <v>292</v>
      </c>
      <c r="C15" s="494" t="s">
        <v>157</v>
      </c>
      <c r="D15" s="494">
        <v>50</v>
      </c>
      <c r="E15" s="494"/>
      <c r="F15" s="494"/>
      <c r="G15" s="494"/>
      <c r="H15" s="494"/>
      <c r="I15" s="494"/>
      <c r="J15" s="494"/>
      <c r="K15" s="494"/>
    </row>
    <row r="16" spans="1:28">
      <c r="A16" s="447">
        <v>9</v>
      </c>
      <c r="B16" s="245" t="s">
        <v>293</v>
      </c>
      <c r="C16" s="494" t="s">
        <v>157</v>
      </c>
      <c r="D16" s="494">
        <v>55</v>
      </c>
      <c r="E16" s="494"/>
      <c r="F16" s="494"/>
      <c r="G16" s="494"/>
      <c r="H16" s="494"/>
      <c r="I16" s="494"/>
      <c r="J16" s="494"/>
      <c r="K16" s="144"/>
    </row>
    <row r="17" spans="1:13">
      <c r="A17" s="447">
        <v>10</v>
      </c>
      <c r="B17" s="231" t="s">
        <v>294</v>
      </c>
      <c r="C17" s="494" t="s">
        <v>157</v>
      </c>
      <c r="D17" s="447">
        <v>10</v>
      </c>
      <c r="E17" s="494"/>
      <c r="F17" s="494"/>
      <c r="G17" s="494"/>
      <c r="H17" s="447"/>
      <c r="I17" s="494"/>
      <c r="J17" s="447"/>
      <c r="K17" s="144"/>
    </row>
    <row r="18" spans="1:13">
      <c r="A18" s="447">
        <v>11</v>
      </c>
      <c r="B18" s="231" t="s">
        <v>822</v>
      </c>
      <c r="C18" s="494" t="s">
        <v>157</v>
      </c>
      <c r="D18" s="494">
        <v>15</v>
      </c>
      <c r="E18" s="494"/>
      <c r="F18" s="252"/>
      <c r="G18" s="494"/>
      <c r="H18" s="494"/>
      <c r="I18" s="494"/>
      <c r="J18" s="494"/>
      <c r="K18" s="144"/>
    </row>
    <row r="19" spans="1:13" ht="33.75" customHeight="1">
      <c r="A19" s="447">
        <v>12</v>
      </c>
      <c r="B19" s="135" t="s">
        <v>836</v>
      </c>
      <c r="C19" s="131" t="s">
        <v>174</v>
      </c>
      <c r="D19" s="493">
        <v>5.2</v>
      </c>
      <c r="E19" s="494"/>
      <c r="F19" s="494"/>
      <c r="G19" s="494"/>
      <c r="H19" s="494"/>
      <c r="I19" s="494"/>
      <c r="J19" s="494"/>
      <c r="K19" s="144"/>
    </row>
    <row r="20" spans="1:13" ht="30">
      <c r="A20" s="447">
        <v>13</v>
      </c>
      <c r="B20" s="458" t="s">
        <v>804</v>
      </c>
      <c r="C20" s="493" t="s">
        <v>43</v>
      </c>
      <c r="D20" s="493">
        <f>D19*1.6</f>
        <v>8.32</v>
      </c>
      <c r="E20" s="494"/>
      <c r="F20" s="494"/>
      <c r="G20" s="494"/>
      <c r="H20" s="252"/>
      <c r="I20" s="252"/>
      <c r="J20" s="252"/>
      <c r="K20" s="144"/>
    </row>
    <row r="21" spans="1:13" ht="15.75">
      <c r="A21" s="447"/>
      <c r="B21" s="447" t="s">
        <v>215</v>
      </c>
      <c r="C21" s="459"/>
      <c r="D21" s="459"/>
      <c r="E21" s="459"/>
      <c r="F21" s="459"/>
      <c r="G21" s="459"/>
      <c r="H21" s="459"/>
      <c r="I21" s="459"/>
      <c r="J21" s="459"/>
      <c r="K21" s="460"/>
      <c r="L21" s="446"/>
      <c r="M21" s="461"/>
    </row>
    <row r="22" spans="1:13">
      <c r="A22" s="494"/>
      <c r="B22" s="451" t="s">
        <v>871</v>
      </c>
      <c r="C22" s="494"/>
      <c r="D22" s="494"/>
      <c r="E22" s="494"/>
      <c r="F22" s="494"/>
      <c r="G22" s="494"/>
      <c r="H22" s="494"/>
      <c r="I22" s="494"/>
      <c r="J22" s="494"/>
      <c r="K22" s="494"/>
      <c r="M22" s="461"/>
    </row>
    <row r="23" spans="1:13" ht="30">
      <c r="A23" s="494"/>
      <c r="B23" s="450" t="s">
        <v>838</v>
      </c>
      <c r="C23" s="494"/>
      <c r="D23" s="494"/>
      <c r="E23" s="494"/>
      <c r="F23" s="494"/>
      <c r="G23" s="494"/>
      <c r="H23" s="494"/>
      <c r="I23" s="494"/>
      <c r="J23" s="494"/>
      <c r="K23" s="494"/>
      <c r="M23" s="461"/>
    </row>
    <row r="24" spans="1:13" ht="37.5" customHeight="1">
      <c r="A24" s="447">
        <v>1</v>
      </c>
      <c r="B24" s="454" t="s">
        <v>821</v>
      </c>
      <c r="C24" s="447" t="s">
        <v>585</v>
      </c>
      <c r="D24" s="447">
        <v>0.42</v>
      </c>
      <c r="E24" s="447"/>
      <c r="F24" s="447"/>
      <c r="G24" s="447"/>
      <c r="H24" s="455"/>
      <c r="I24" s="447"/>
      <c r="J24" s="447"/>
      <c r="K24" s="455"/>
      <c r="M24" s="461"/>
    </row>
    <row r="25" spans="1:13" ht="30">
      <c r="A25" s="447">
        <v>2</v>
      </c>
      <c r="B25" s="454" t="s">
        <v>815</v>
      </c>
      <c r="C25" s="447" t="s">
        <v>43</v>
      </c>
      <c r="D25" s="456">
        <f>D24*1.2</f>
        <v>0.504</v>
      </c>
      <c r="E25" s="447"/>
      <c r="F25" s="447"/>
      <c r="G25" s="447"/>
      <c r="H25" s="455"/>
      <c r="I25" s="447"/>
      <c r="J25" s="447"/>
      <c r="K25" s="455"/>
      <c r="M25" s="461"/>
    </row>
    <row r="26" spans="1:13" ht="30">
      <c r="A26" s="447">
        <v>3</v>
      </c>
      <c r="B26" s="223" t="s">
        <v>806</v>
      </c>
      <c r="C26" s="219" t="s">
        <v>240</v>
      </c>
      <c r="D26" s="219">
        <v>7.0000000000000007E-2</v>
      </c>
      <c r="E26" s="219"/>
      <c r="F26" s="292"/>
      <c r="G26" s="219"/>
      <c r="H26" s="292"/>
      <c r="I26" s="219"/>
      <c r="J26" s="219"/>
      <c r="K26" s="252"/>
      <c r="M26" s="461"/>
    </row>
    <row r="27" spans="1:13">
      <c r="A27" s="447">
        <v>4</v>
      </c>
      <c r="B27" s="223" t="s">
        <v>808</v>
      </c>
      <c r="C27" s="219" t="s">
        <v>43</v>
      </c>
      <c r="D27" s="219">
        <f>D26*1.2</f>
        <v>8.4000000000000005E-2</v>
      </c>
      <c r="E27" s="219"/>
      <c r="F27" s="219"/>
      <c r="G27" s="219"/>
      <c r="H27" s="252"/>
      <c r="I27" s="219"/>
      <c r="J27" s="219"/>
      <c r="K27" s="144"/>
      <c r="M27" s="461"/>
    </row>
    <row r="28" spans="1:13" ht="36.75" customHeight="1">
      <c r="A28" s="447">
        <v>5</v>
      </c>
      <c r="B28" s="457" t="s">
        <v>816</v>
      </c>
      <c r="C28" s="447" t="s">
        <v>585</v>
      </c>
      <c r="D28" s="447">
        <v>0.08</v>
      </c>
      <c r="E28" s="447"/>
      <c r="F28" s="447"/>
      <c r="G28" s="447"/>
      <c r="H28" s="447"/>
      <c r="I28" s="447"/>
      <c r="J28" s="447"/>
      <c r="K28" s="447"/>
      <c r="M28" s="461"/>
    </row>
    <row r="29" spans="1:13" ht="20.25" customHeight="1">
      <c r="A29" s="447">
        <v>6</v>
      </c>
      <c r="B29" s="231" t="s">
        <v>380</v>
      </c>
      <c r="C29" s="447" t="s">
        <v>585</v>
      </c>
      <c r="D29" s="447">
        <v>0.3</v>
      </c>
      <c r="E29" s="494"/>
      <c r="F29" s="447"/>
      <c r="G29" s="494"/>
      <c r="H29" s="447"/>
      <c r="I29" s="494"/>
      <c r="J29" s="447"/>
      <c r="K29" s="494"/>
      <c r="M29" s="461"/>
    </row>
    <row r="30" spans="1:13">
      <c r="A30" s="447">
        <v>7</v>
      </c>
      <c r="B30" s="245" t="s">
        <v>291</v>
      </c>
      <c r="C30" s="494" t="s">
        <v>157</v>
      </c>
      <c r="D30" s="494">
        <v>7.5</v>
      </c>
      <c r="E30" s="494"/>
      <c r="F30" s="494"/>
      <c r="G30" s="494"/>
      <c r="H30" s="494"/>
      <c r="I30" s="494"/>
      <c r="J30" s="494"/>
      <c r="K30" s="144"/>
      <c r="M30" s="461"/>
    </row>
    <row r="31" spans="1:13">
      <c r="A31" s="447">
        <v>8</v>
      </c>
      <c r="B31" s="245" t="s">
        <v>292</v>
      </c>
      <c r="C31" s="494" t="s">
        <v>157</v>
      </c>
      <c r="D31" s="494">
        <v>10</v>
      </c>
      <c r="E31" s="494"/>
      <c r="F31" s="494"/>
      <c r="G31" s="494"/>
      <c r="H31" s="494"/>
      <c r="I31" s="494"/>
      <c r="J31" s="494"/>
      <c r="K31" s="494"/>
      <c r="M31" s="461"/>
    </row>
    <row r="32" spans="1:13">
      <c r="A32" s="447">
        <v>9</v>
      </c>
      <c r="B32" s="245" t="s">
        <v>293</v>
      </c>
      <c r="C32" s="494" t="s">
        <v>157</v>
      </c>
      <c r="D32" s="494">
        <v>11</v>
      </c>
      <c r="E32" s="494"/>
      <c r="F32" s="494"/>
      <c r="G32" s="494"/>
      <c r="H32" s="494"/>
      <c r="I32" s="494"/>
      <c r="J32" s="494"/>
      <c r="K32" s="144"/>
      <c r="M32" s="461"/>
    </row>
    <row r="33" spans="1:13">
      <c r="A33" s="447">
        <v>10</v>
      </c>
      <c r="B33" s="231" t="s">
        <v>294</v>
      </c>
      <c r="C33" s="494" t="s">
        <v>157</v>
      </c>
      <c r="D33" s="447">
        <v>2</v>
      </c>
      <c r="E33" s="494"/>
      <c r="F33" s="494"/>
      <c r="G33" s="494"/>
      <c r="H33" s="447"/>
      <c r="I33" s="494"/>
      <c r="J33" s="447"/>
      <c r="K33" s="144"/>
      <c r="M33" s="461"/>
    </row>
    <row r="34" spans="1:13">
      <c r="A34" s="447">
        <v>11</v>
      </c>
      <c r="B34" s="231" t="s">
        <v>822</v>
      </c>
      <c r="C34" s="494" t="s">
        <v>157</v>
      </c>
      <c r="D34" s="494">
        <v>3</v>
      </c>
      <c r="E34" s="494"/>
      <c r="F34" s="252"/>
      <c r="G34" s="494"/>
      <c r="H34" s="494"/>
      <c r="I34" s="494"/>
      <c r="J34" s="494"/>
      <c r="K34" s="144"/>
      <c r="M34" s="461"/>
    </row>
    <row r="35" spans="1:13" ht="39.75" customHeight="1">
      <c r="A35" s="447">
        <v>12</v>
      </c>
      <c r="B35" s="135" t="s">
        <v>836</v>
      </c>
      <c r="C35" s="131" t="s">
        <v>174</v>
      </c>
      <c r="D35" s="493">
        <v>5.2</v>
      </c>
      <c r="E35" s="494"/>
      <c r="F35" s="494"/>
      <c r="G35" s="494"/>
      <c r="H35" s="494"/>
      <c r="I35" s="494"/>
      <c r="J35" s="494"/>
      <c r="K35" s="144"/>
      <c r="M35" s="461"/>
    </row>
    <row r="36" spans="1:13" ht="29.25" customHeight="1">
      <c r="A36" s="447">
        <v>13</v>
      </c>
      <c r="B36" s="458" t="s">
        <v>804</v>
      </c>
      <c r="C36" s="493" t="s">
        <v>43</v>
      </c>
      <c r="D36" s="493">
        <f>D35*1.6</f>
        <v>8.32</v>
      </c>
      <c r="E36" s="494"/>
      <c r="F36" s="494"/>
      <c r="G36" s="494"/>
      <c r="H36" s="252"/>
      <c r="I36" s="252"/>
      <c r="J36" s="252"/>
      <c r="K36" s="144"/>
      <c r="M36" s="461"/>
    </row>
    <row r="37" spans="1:13" ht="15.75">
      <c r="A37" s="447"/>
      <c r="B37" s="447" t="s">
        <v>215</v>
      </c>
      <c r="C37" s="459"/>
      <c r="D37" s="459"/>
      <c r="E37" s="459"/>
      <c r="F37" s="459"/>
      <c r="G37" s="459"/>
      <c r="H37" s="459"/>
      <c r="I37" s="459"/>
      <c r="J37" s="459"/>
      <c r="K37" s="460"/>
      <c r="L37" s="446"/>
      <c r="M37" s="461"/>
    </row>
    <row r="38" spans="1:13" ht="45">
      <c r="A38" s="493"/>
      <c r="B38" s="469" t="s">
        <v>839</v>
      </c>
      <c r="C38" s="441"/>
      <c r="D38" s="441"/>
      <c r="E38" s="441"/>
      <c r="F38" s="441"/>
      <c r="G38" s="441"/>
      <c r="H38" s="441"/>
      <c r="I38" s="441"/>
      <c r="J38" s="441"/>
      <c r="K38" s="445"/>
      <c r="L38" s="446"/>
      <c r="M38" s="461"/>
    </row>
    <row r="39" spans="1:13" ht="51">
      <c r="A39" s="493">
        <v>1</v>
      </c>
      <c r="B39" s="470" t="s">
        <v>825</v>
      </c>
      <c r="C39" s="471" t="s">
        <v>157</v>
      </c>
      <c r="D39" s="467">
        <v>560</v>
      </c>
      <c r="E39" s="467"/>
      <c r="F39" s="467"/>
      <c r="G39" s="467"/>
      <c r="H39" s="467"/>
      <c r="I39" s="467"/>
      <c r="J39" s="467"/>
      <c r="K39" s="479"/>
      <c r="L39" s="477"/>
      <c r="M39" s="461"/>
    </row>
    <row r="40" spans="1:13" ht="21.75" customHeight="1">
      <c r="A40" s="493"/>
      <c r="B40" s="443" t="s">
        <v>840</v>
      </c>
      <c r="C40" s="441"/>
      <c r="D40" s="441"/>
      <c r="E40" s="441"/>
      <c r="F40" s="441"/>
      <c r="G40" s="441"/>
      <c r="H40" s="441"/>
      <c r="I40" s="441"/>
      <c r="J40" s="441"/>
      <c r="K40" s="445"/>
      <c r="L40" s="446"/>
      <c r="M40" s="461"/>
    </row>
    <row r="41" spans="1:13" ht="30">
      <c r="A41" s="494"/>
      <c r="B41" s="450" t="s">
        <v>841</v>
      </c>
      <c r="C41" s="494"/>
      <c r="D41" s="494"/>
      <c r="E41" s="494"/>
      <c r="F41" s="494"/>
      <c r="G41" s="494"/>
      <c r="H41" s="494"/>
      <c r="I41" s="494"/>
      <c r="J41" s="494"/>
      <c r="K41" s="494"/>
      <c r="L41" s="446"/>
      <c r="M41" s="461"/>
    </row>
    <row r="42" spans="1:13" ht="30">
      <c r="A42" s="447">
        <v>1</v>
      </c>
      <c r="B42" s="454" t="s">
        <v>821</v>
      </c>
      <c r="C42" s="447" t="s">
        <v>585</v>
      </c>
      <c r="D42" s="447">
        <v>3.36</v>
      </c>
      <c r="E42" s="447"/>
      <c r="F42" s="447"/>
      <c r="G42" s="447"/>
      <c r="H42" s="455"/>
      <c r="I42" s="447"/>
      <c r="J42" s="447"/>
      <c r="K42" s="455"/>
      <c r="L42" s="446"/>
      <c r="M42" s="461"/>
    </row>
    <row r="43" spans="1:13" ht="30">
      <c r="A43" s="447">
        <v>2</v>
      </c>
      <c r="B43" s="454" t="s">
        <v>815</v>
      </c>
      <c r="C43" s="447" t="s">
        <v>43</v>
      </c>
      <c r="D43" s="456">
        <f>D42*1.2</f>
        <v>4.032</v>
      </c>
      <c r="E43" s="447"/>
      <c r="F43" s="447"/>
      <c r="G43" s="447"/>
      <c r="H43" s="455"/>
      <c r="I43" s="447"/>
      <c r="J43" s="447"/>
      <c r="K43" s="455"/>
      <c r="L43" s="446"/>
      <c r="M43" s="461"/>
    </row>
    <row r="44" spans="1:13" ht="30">
      <c r="A44" s="447">
        <v>3</v>
      </c>
      <c r="B44" s="223" t="s">
        <v>806</v>
      </c>
      <c r="C44" s="219" t="s">
        <v>240</v>
      </c>
      <c r="D44" s="219">
        <v>6.1</v>
      </c>
      <c r="E44" s="219"/>
      <c r="F44" s="292"/>
      <c r="G44" s="219"/>
      <c r="H44" s="292"/>
      <c r="I44" s="219"/>
      <c r="J44" s="219"/>
      <c r="K44" s="252"/>
      <c r="L44" s="446"/>
      <c r="M44" s="461"/>
    </row>
    <row r="45" spans="1:13">
      <c r="A45" s="447">
        <v>4</v>
      </c>
      <c r="B45" s="223" t="s">
        <v>803</v>
      </c>
      <c r="C45" s="219" t="s">
        <v>43</v>
      </c>
      <c r="D45" s="252">
        <f>D44*1.6</f>
        <v>9.76</v>
      </c>
      <c r="E45" s="219"/>
      <c r="F45" s="219"/>
      <c r="G45" s="219"/>
      <c r="H45" s="252"/>
      <c r="I45" s="219"/>
      <c r="J45" s="219"/>
      <c r="K45" s="144"/>
      <c r="L45" s="446"/>
      <c r="M45" s="461"/>
    </row>
    <row r="46" spans="1:13" ht="45">
      <c r="A46" s="447">
        <v>5</v>
      </c>
      <c r="B46" s="457" t="s">
        <v>816</v>
      </c>
      <c r="C46" s="447" t="s">
        <v>585</v>
      </c>
      <c r="D46" s="447">
        <v>0.32</v>
      </c>
      <c r="E46" s="447"/>
      <c r="F46" s="447"/>
      <c r="G46" s="447"/>
      <c r="H46" s="447"/>
      <c r="I46" s="447"/>
      <c r="J46" s="447"/>
      <c r="K46" s="447"/>
      <c r="L46" s="446"/>
      <c r="M46" s="461"/>
    </row>
    <row r="47" spans="1:13" ht="30">
      <c r="A47" s="447">
        <v>6</v>
      </c>
      <c r="B47" s="231" t="s">
        <v>884</v>
      </c>
      <c r="C47" s="447" t="s">
        <v>585</v>
      </c>
      <c r="D47" s="447">
        <v>1.76</v>
      </c>
      <c r="E47" s="494"/>
      <c r="F47" s="447"/>
      <c r="G47" s="494"/>
      <c r="H47" s="447"/>
      <c r="I47" s="494"/>
      <c r="J47" s="447"/>
      <c r="K47" s="494"/>
      <c r="L47" s="446"/>
      <c r="M47" s="461"/>
    </row>
    <row r="48" spans="1:13">
      <c r="A48" s="447">
        <v>7</v>
      </c>
      <c r="B48" s="245" t="s">
        <v>291</v>
      </c>
      <c r="C48" s="494" t="s">
        <v>157</v>
      </c>
      <c r="D48" s="494">
        <v>60</v>
      </c>
      <c r="E48" s="494"/>
      <c r="F48" s="494"/>
      <c r="G48" s="494"/>
      <c r="H48" s="494"/>
      <c r="I48" s="494"/>
      <c r="J48" s="494"/>
      <c r="K48" s="144"/>
      <c r="L48" s="446"/>
      <c r="M48" s="461"/>
    </row>
    <row r="49" spans="1:13">
      <c r="A49" s="447">
        <v>8</v>
      </c>
      <c r="B49" s="245" t="s">
        <v>292</v>
      </c>
      <c r="C49" s="494" t="s">
        <v>157</v>
      </c>
      <c r="D49" s="494">
        <v>80</v>
      </c>
      <c r="E49" s="494"/>
      <c r="F49" s="494"/>
      <c r="G49" s="494"/>
      <c r="H49" s="494"/>
      <c r="I49" s="494"/>
      <c r="J49" s="494"/>
      <c r="K49" s="494"/>
      <c r="L49" s="446"/>
      <c r="M49" s="461"/>
    </row>
    <row r="50" spans="1:13">
      <c r="A50" s="447">
        <v>9</v>
      </c>
      <c r="B50" s="245" t="s">
        <v>293</v>
      </c>
      <c r="C50" s="494" t="s">
        <v>157</v>
      </c>
      <c r="D50" s="494">
        <v>88</v>
      </c>
      <c r="E50" s="494"/>
      <c r="F50" s="494"/>
      <c r="G50" s="494"/>
      <c r="H50" s="494"/>
      <c r="I50" s="494"/>
      <c r="J50" s="494"/>
      <c r="K50" s="144"/>
      <c r="L50" s="446"/>
      <c r="M50" s="461"/>
    </row>
    <row r="51" spans="1:13">
      <c r="A51" s="447">
        <v>10</v>
      </c>
      <c r="B51" s="231" t="s">
        <v>294</v>
      </c>
      <c r="C51" s="494" t="s">
        <v>157</v>
      </c>
      <c r="D51" s="447">
        <v>16</v>
      </c>
      <c r="E51" s="494"/>
      <c r="F51" s="494"/>
      <c r="G51" s="494"/>
      <c r="H51" s="447"/>
      <c r="I51" s="494"/>
      <c r="J51" s="447"/>
      <c r="K51" s="144"/>
      <c r="L51" s="446"/>
      <c r="M51" s="461"/>
    </row>
    <row r="52" spans="1:13">
      <c r="A52" s="447">
        <v>11</v>
      </c>
      <c r="B52" s="231" t="s">
        <v>822</v>
      </c>
      <c r="C52" s="494" t="s">
        <v>157</v>
      </c>
      <c r="D52" s="494">
        <v>24</v>
      </c>
      <c r="E52" s="494"/>
      <c r="F52" s="252"/>
      <c r="G52" s="494"/>
      <c r="H52" s="494"/>
      <c r="I52" s="494"/>
      <c r="J52" s="494"/>
      <c r="K52" s="144"/>
      <c r="L52" s="446"/>
      <c r="M52" s="461"/>
    </row>
    <row r="53" spans="1:13" ht="15.75">
      <c r="A53" s="447"/>
      <c r="B53" s="447" t="s">
        <v>215</v>
      </c>
      <c r="C53" s="459"/>
      <c r="D53" s="459"/>
      <c r="E53" s="459"/>
      <c r="F53" s="459"/>
      <c r="G53" s="459"/>
      <c r="H53" s="459"/>
      <c r="I53" s="459"/>
      <c r="J53" s="459"/>
      <c r="K53" s="460"/>
      <c r="L53" s="446"/>
      <c r="M53" s="461"/>
    </row>
    <row r="54" spans="1:13">
      <c r="A54" s="493"/>
      <c r="B54" s="443" t="s">
        <v>842</v>
      </c>
      <c r="C54" s="441"/>
      <c r="D54" s="441"/>
      <c r="E54" s="441"/>
      <c r="F54" s="441"/>
      <c r="G54" s="441"/>
      <c r="H54" s="441"/>
      <c r="I54" s="441"/>
      <c r="J54" s="441"/>
      <c r="K54" s="445"/>
      <c r="L54" s="446"/>
      <c r="M54" s="461"/>
    </row>
    <row r="55" spans="1:13" ht="30">
      <c r="A55" s="494"/>
      <c r="B55" s="450" t="s">
        <v>832</v>
      </c>
      <c r="C55" s="494"/>
      <c r="D55" s="494"/>
      <c r="E55" s="494"/>
      <c r="F55" s="494"/>
      <c r="G55" s="494"/>
      <c r="H55" s="494"/>
      <c r="I55" s="494"/>
      <c r="J55" s="494"/>
      <c r="K55" s="494"/>
      <c r="L55" s="446"/>
      <c r="M55" s="461"/>
    </row>
    <row r="56" spans="1:13" ht="30">
      <c r="A56" s="447">
        <v>1</v>
      </c>
      <c r="B56" s="454" t="s">
        <v>821</v>
      </c>
      <c r="C56" s="447" t="s">
        <v>585</v>
      </c>
      <c r="D56" s="447">
        <v>2.1</v>
      </c>
      <c r="E56" s="447"/>
      <c r="F56" s="447"/>
      <c r="G56" s="447"/>
      <c r="H56" s="455"/>
      <c r="I56" s="447"/>
      <c r="J56" s="447"/>
      <c r="K56" s="455"/>
      <c r="L56" s="446"/>
      <c r="M56" s="461"/>
    </row>
    <row r="57" spans="1:13" ht="30">
      <c r="A57" s="447">
        <v>2</v>
      </c>
      <c r="B57" s="454" t="s">
        <v>815</v>
      </c>
      <c r="C57" s="447" t="s">
        <v>43</v>
      </c>
      <c r="D57" s="456">
        <f>D56*1.2</f>
        <v>2.52</v>
      </c>
      <c r="E57" s="447"/>
      <c r="F57" s="447"/>
      <c r="G57" s="447"/>
      <c r="H57" s="455"/>
      <c r="I57" s="447"/>
      <c r="J57" s="447"/>
      <c r="K57" s="455"/>
      <c r="L57" s="446"/>
      <c r="M57" s="461"/>
    </row>
    <row r="58" spans="1:13" ht="30">
      <c r="A58" s="447">
        <v>3</v>
      </c>
      <c r="B58" s="223" t="s">
        <v>806</v>
      </c>
      <c r="C58" s="219" t="s">
        <v>240</v>
      </c>
      <c r="D58" s="219">
        <v>0.35</v>
      </c>
      <c r="E58" s="219"/>
      <c r="F58" s="292"/>
      <c r="G58" s="219"/>
      <c r="H58" s="292"/>
      <c r="I58" s="219"/>
      <c r="J58" s="219"/>
      <c r="K58" s="252"/>
      <c r="L58" s="446"/>
      <c r="M58" s="461"/>
    </row>
    <row r="59" spans="1:13">
      <c r="A59" s="447">
        <v>4</v>
      </c>
      <c r="B59" s="223" t="s">
        <v>803</v>
      </c>
      <c r="C59" s="219" t="s">
        <v>43</v>
      </c>
      <c r="D59" s="252">
        <f>D58*1.6</f>
        <v>0.55999999999999994</v>
      </c>
      <c r="E59" s="219"/>
      <c r="F59" s="219"/>
      <c r="G59" s="219"/>
      <c r="H59" s="252"/>
      <c r="I59" s="219"/>
      <c r="J59" s="219"/>
      <c r="K59" s="144"/>
      <c r="L59" s="446"/>
      <c r="M59" s="461"/>
    </row>
    <row r="60" spans="1:13" ht="45">
      <c r="A60" s="447">
        <v>5</v>
      </c>
      <c r="B60" s="457" t="s">
        <v>816</v>
      </c>
      <c r="C60" s="447" t="s">
        <v>585</v>
      </c>
      <c r="D60" s="447">
        <v>0.26</v>
      </c>
      <c r="E60" s="447"/>
      <c r="F60" s="447"/>
      <c r="G60" s="447"/>
      <c r="H60" s="447"/>
      <c r="I60" s="447"/>
      <c r="J60" s="447"/>
      <c r="K60" s="447"/>
      <c r="L60" s="446"/>
      <c r="M60" s="461"/>
    </row>
    <row r="61" spans="1:13" ht="30">
      <c r="A61" s="447">
        <v>6</v>
      </c>
      <c r="B61" s="231" t="s">
        <v>818</v>
      </c>
      <c r="C61" s="447" t="s">
        <v>585</v>
      </c>
      <c r="D61" s="447">
        <v>1.1000000000000001</v>
      </c>
      <c r="E61" s="494"/>
      <c r="F61" s="447"/>
      <c r="G61" s="494"/>
      <c r="H61" s="447"/>
      <c r="I61" s="494"/>
      <c r="J61" s="447"/>
      <c r="K61" s="494"/>
      <c r="L61" s="446"/>
      <c r="M61" s="461"/>
    </row>
    <row r="62" spans="1:13">
      <c r="A62" s="447">
        <v>7</v>
      </c>
      <c r="B62" s="245" t="s">
        <v>291</v>
      </c>
      <c r="C62" s="494" t="s">
        <v>157</v>
      </c>
      <c r="D62" s="494">
        <v>37.5</v>
      </c>
      <c r="E62" s="494"/>
      <c r="F62" s="494"/>
      <c r="G62" s="494"/>
      <c r="H62" s="494"/>
      <c r="I62" s="494"/>
      <c r="J62" s="494"/>
      <c r="K62" s="144"/>
      <c r="L62" s="446"/>
      <c r="M62" s="461"/>
    </row>
    <row r="63" spans="1:13">
      <c r="A63" s="447">
        <v>8</v>
      </c>
      <c r="B63" s="245" t="s">
        <v>292</v>
      </c>
      <c r="C63" s="494" t="s">
        <v>157</v>
      </c>
      <c r="D63" s="494">
        <v>50</v>
      </c>
      <c r="E63" s="494"/>
      <c r="F63" s="494"/>
      <c r="G63" s="494"/>
      <c r="H63" s="494"/>
      <c r="I63" s="494"/>
      <c r="J63" s="494"/>
      <c r="K63" s="494"/>
      <c r="L63" s="446"/>
      <c r="M63" s="461"/>
    </row>
    <row r="64" spans="1:13">
      <c r="A64" s="447">
        <v>9</v>
      </c>
      <c r="B64" s="245" t="s">
        <v>293</v>
      </c>
      <c r="C64" s="494" t="s">
        <v>157</v>
      </c>
      <c r="D64" s="494">
        <v>55</v>
      </c>
      <c r="E64" s="494"/>
      <c r="F64" s="494"/>
      <c r="G64" s="494"/>
      <c r="H64" s="494"/>
      <c r="I64" s="494"/>
      <c r="J64" s="494"/>
      <c r="K64" s="144"/>
      <c r="L64" s="446"/>
      <c r="M64" s="461"/>
    </row>
    <row r="65" spans="1:13">
      <c r="A65" s="447">
        <v>10</v>
      </c>
      <c r="B65" s="231" t="s">
        <v>294</v>
      </c>
      <c r="C65" s="494" t="s">
        <v>157</v>
      </c>
      <c r="D65" s="447">
        <v>10</v>
      </c>
      <c r="E65" s="494"/>
      <c r="F65" s="494"/>
      <c r="G65" s="494"/>
      <c r="H65" s="447"/>
      <c r="I65" s="494"/>
      <c r="J65" s="447"/>
      <c r="K65" s="144"/>
      <c r="L65" s="446"/>
      <c r="M65" s="461"/>
    </row>
    <row r="66" spans="1:13">
      <c r="A66" s="447">
        <v>11</v>
      </c>
      <c r="B66" s="231" t="s">
        <v>822</v>
      </c>
      <c r="C66" s="494" t="s">
        <v>157</v>
      </c>
      <c r="D66" s="494">
        <v>15</v>
      </c>
      <c r="E66" s="494"/>
      <c r="F66" s="252"/>
      <c r="G66" s="494"/>
      <c r="H66" s="494"/>
      <c r="I66" s="494"/>
      <c r="J66" s="494"/>
      <c r="K66" s="144"/>
      <c r="L66" s="446"/>
      <c r="M66" s="461"/>
    </row>
    <row r="67" spans="1:13" ht="15.75">
      <c r="A67" s="447"/>
      <c r="B67" s="447" t="s">
        <v>215</v>
      </c>
      <c r="C67" s="459"/>
      <c r="D67" s="459"/>
      <c r="E67" s="459"/>
      <c r="F67" s="459"/>
      <c r="G67" s="459"/>
      <c r="H67" s="459"/>
      <c r="I67" s="459"/>
      <c r="J67" s="459"/>
      <c r="K67" s="460"/>
      <c r="L67" s="446"/>
      <c r="M67" s="461"/>
    </row>
    <row r="68" spans="1:13" ht="25.5" customHeight="1">
      <c r="A68" s="494"/>
      <c r="B68" s="451" t="s">
        <v>872</v>
      </c>
      <c r="C68" s="494"/>
      <c r="D68" s="494"/>
      <c r="E68" s="494"/>
      <c r="F68" s="494"/>
      <c r="G68" s="494"/>
      <c r="H68" s="494"/>
      <c r="I68" s="494"/>
      <c r="J68" s="494"/>
      <c r="K68" s="494"/>
      <c r="L68" s="446"/>
    </row>
    <row r="69" spans="1:13" ht="36" customHeight="1">
      <c r="A69" s="494"/>
      <c r="B69" s="450" t="s">
        <v>832</v>
      </c>
      <c r="C69" s="494"/>
      <c r="D69" s="494"/>
      <c r="E69" s="494"/>
      <c r="F69" s="494"/>
      <c r="G69" s="494"/>
      <c r="H69" s="494"/>
      <c r="I69" s="494"/>
      <c r="J69" s="494"/>
      <c r="K69" s="494"/>
    </row>
    <row r="70" spans="1:13" ht="30">
      <c r="A70" s="447">
        <v>1</v>
      </c>
      <c r="B70" s="454" t="s">
        <v>821</v>
      </c>
      <c r="C70" s="447" t="s">
        <v>585</v>
      </c>
      <c r="D70" s="447">
        <v>2.1</v>
      </c>
      <c r="E70" s="447"/>
      <c r="F70" s="447"/>
      <c r="G70" s="447"/>
      <c r="H70" s="455"/>
      <c r="I70" s="447"/>
      <c r="J70" s="447"/>
      <c r="K70" s="455"/>
    </row>
    <row r="71" spans="1:13" ht="30">
      <c r="A71" s="447">
        <v>2</v>
      </c>
      <c r="B71" s="454" t="s">
        <v>815</v>
      </c>
      <c r="C71" s="447" t="s">
        <v>43</v>
      </c>
      <c r="D71" s="456">
        <f>D70*1.2</f>
        <v>2.52</v>
      </c>
      <c r="E71" s="447"/>
      <c r="F71" s="447"/>
      <c r="G71" s="447"/>
      <c r="H71" s="455"/>
      <c r="I71" s="447"/>
      <c r="J71" s="447"/>
      <c r="K71" s="455"/>
    </row>
    <row r="72" spans="1:13" ht="30">
      <c r="A72" s="447">
        <v>3</v>
      </c>
      <c r="B72" s="223" t="s">
        <v>806</v>
      </c>
      <c r="C72" s="219" t="s">
        <v>240</v>
      </c>
      <c r="D72" s="219">
        <v>0.35</v>
      </c>
      <c r="E72" s="219"/>
      <c r="F72" s="292"/>
      <c r="G72" s="219"/>
      <c r="H72" s="292"/>
      <c r="I72" s="219"/>
      <c r="J72" s="219"/>
      <c r="K72" s="252"/>
    </row>
    <row r="73" spans="1:13">
      <c r="A73" s="447">
        <v>4</v>
      </c>
      <c r="B73" s="223" t="s">
        <v>808</v>
      </c>
      <c r="C73" s="219" t="s">
        <v>43</v>
      </c>
      <c r="D73" s="219">
        <f>D72*1.2</f>
        <v>0.42</v>
      </c>
      <c r="E73" s="219"/>
      <c r="F73" s="219"/>
      <c r="G73" s="219"/>
      <c r="H73" s="252"/>
      <c r="I73" s="219"/>
      <c r="J73" s="219"/>
      <c r="K73" s="144"/>
    </row>
    <row r="74" spans="1:13" ht="45">
      <c r="A74" s="447">
        <v>5</v>
      </c>
      <c r="B74" s="457" t="s">
        <v>816</v>
      </c>
      <c r="C74" s="447" t="s">
        <v>585</v>
      </c>
      <c r="D74" s="447">
        <v>0.2</v>
      </c>
      <c r="E74" s="447"/>
      <c r="F74" s="447"/>
      <c r="G74" s="447"/>
      <c r="H74" s="447"/>
      <c r="I74" s="447"/>
      <c r="J74" s="447"/>
      <c r="K74" s="447"/>
    </row>
    <row r="75" spans="1:13" ht="15.75">
      <c r="A75" s="447">
        <v>6</v>
      </c>
      <c r="B75" s="231" t="s">
        <v>883</v>
      </c>
      <c r="C75" s="447" t="s">
        <v>585</v>
      </c>
      <c r="D75" s="447">
        <v>1.1000000000000001</v>
      </c>
      <c r="E75" s="494"/>
      <c r="F75" s="447"/>
      <c r="G75" s="494"/>
      <c r="H75" s="447"/>
      <c r="I75" s="494"/>
      <c r="J75" s="447"/>
      <c r="K75" s="494"/>
    </row>
    <row r="76" spans="1:13">
      <c r="A76" s="447">
        <v>7</v>
      </c>
      <c r="B76" s="245" t="s">
        <v>291</v>
      </c>
      <c r="C76" s="494" t="s">
        <v>157</v>
      </c>
      <c r="D76" s="494">
        <v>37.5</v>
      </c>
      <c r="E76" s="494"/>
      <c r="F76" s="494"/>
      <c r="G76" s="494"/>
      <c r="H76" s="494"/>
      <c r="I76" s="494"/>
      <c r="J76" s="494"/>
      <c r="K76" s="144"/>
    </row>
    <row r="77" spans="1:13">
      <c r="A77" s="447">
        <v>8</v>
      </c>
      <c r="B77" s="245" t="s">
        <v>292</v>
      </c>
      <c r="C77" s="494" t="s">
        <v>157</v>
      </c>
      <c r="D77" s="494">
        <v>50</v>
      </c>
      <c r="E77" s="494"/>
      <c r="F77" s="494"/>
      <c r="G77" s="494"/>
      <c r="H77" s="494"/>
      <c r="I77" s="494"/>
      <c r="J77" s="494"/>
      <c r="K77" s="494"/>
    </row>
    <row r="78" spans="1:13">
      <c r="A78" s="447">
        <v>9</v>
      </c>
      <c r="B78" s="245" t="s">
        <v>293</v>
      </c>
      <c r="C78" s="494" t="s">
        <v>157</v>
      </c>
      <c r="D78" s="494">
        <v>55</v>
      </c>
      <c r="E78" s="494"/>
      <c r="F78" s="494"/>
      <c r="G78" s="494"/>
      <c r="H78" s="494"/>
      <c r="I78" s="494"/>
      <c r="J78" s="494"/>
      <c r="K78" s="144"/>
    </row>
    <row r="79" spans="1:13">
      <c r="A79" s="447">
        <v>10</v>
      </c>
      <c r="B79" s="231" t="s">
        <v>294</v>
      </c>
      <c r="C79" s="494" t="s">
        <v>157</v>
      </c>
      <c r="D79" s="447">
        <v>10</v>
      </c>
      <c r="E79" s="494"/>
      <c r="F79" s="494"/>
      <c r="G79" s="494"/>
      <c r="H79" s="447"/>
      <c r="I79" s="494"/>
      <c r="J79" s="447"/>
      <c r="K79" s="144"/>
    </row>
    <row r="80" spans="1:13">
      <c r="A80" s="447">
        <v>11</v>
      </c>
      <c r="B80" s="231" t="s">
        <v>822</v>
      </c>
      <c r="C80" s="494" t="s">
        <v>157</v>
      </c>
      <c r="D80" s="494">
        <v>15</v>
      </c>
      <c r="E80" s="494"/>
      <c r="F80" s="252"/>
      <c r="G80" s="494"/>
      <c r="H80" s="494"/>
      <c r="I80" s="494"/>
      <c r="J80" s="494"/>
      <c r="K80" s="144"/>
    </row>
    <row r="81" spans="1:13" ht="45">
      <c r="A81" s="447">
        <v>12</v>
      </c>
      <c r="B81" s="135" t="s">
        <v>836</v>
      </c>
      <c r="C81" s="131" t="s">
        <v>174</v>
      </c>
      <c r="D81" s="493">
        <v>5.2</v>
      </c>
      <c r="E81" s="494"/>
      <c r="F81" s="494"/>
      <c r="G81" s="494"/>
      <c r="H81" s="494"/>
      <c r="I81" s="494"/>
      <c r="J81" s="494"/>
      <c r="K81" s="144"/>
      <c r="M81" s="461"/>
    </row>
    <row r="82" spans="1:13" ht="28.5" customHeight="1">
      <c r="A82" s="447">
        <v>13</v>
      </c>
      <c r="B82" s="458" t="s">
        <v>804</v>
      </c>
      <c r="C82" s="493" t="s">
        <v>43</v>
      </c>
      <c r="D82" s="493">
        <f>D81*1.6</f>
        <v>8.32</v>
      </c>
      <c r="E82" s="494"/>
      <c r="F82" s="494"/>
      <c r="G82" s="494"/>
      <c r="H82" s="252"/>
      <c r="I82" s="252"/>
      <c r="J82" s="252"/>
      <c r="K82" s="144"/>
    </row>
    <row r="83" spans="1:13" ht="27.75" customHeight="1">
      <c r="A83" s="447"/>
      <c r="B83" s="447" t="s">
        <v>215</v>
      </c>
      <c r="C83" s="459"/>
      <c r="D83" s="459"/>
      <c r="E83" s="459"/>
      <c r="F83" s="459"/>
      <c r="G83" s="459"/>
      <c r="H83" s="459"/>
      <c r="I83" s="459"/>
      <c r="J83" s="459"/>
      <c r="K83" s="460"/>
      <c r="L83" s="446"/>
    </row>
    <row r="84" spans="1:13">
      <c r="A84" s="493"/>
      <c r="B84" s="443" t="s">
        <v>873</v>
      </c>
      <c r="C84" s="441"/>
      <c r="D84" s="441"/>
      <c r="E84" s="441"/>
      <c r="F84" s="441"/>
      <c r="G84" s="441"/>
      <c r="H84" s="441"/>
      <c r="I84" s="441"/>
      <c r="J84" s="441"/>
      <c r="K84" s="445"/>
      <c r="L84" s="446"/>
    </row>
    <row r="85" spans="1:13" ht="30">
      <c r="A85" s="494"/>
      <c r="B85" s="450" t="s">
        <v>849</v>
      </c>
      <c r="C85" s="494"/>
      <c r="D85" s="494"/>
      <c r="E85" s="494"/>
      <c r="F85" s="494"/>
      <c r="G85" s="494"/>
      <c r="H85" s="494"/>
      <c r="I85" s="494"/>
      <c r="J85" s="494"/>
      <c r="K85" s="494"/>
    </row>
    <row r="86" spans="1:13" ht="30">
      <c r="A86" s="447">
        <v>1</v>
      </c>
      <c r="B86" s="454" t="s">
        <v>848</v>
      </c>
      <c r="C86" s="447" t="s">
        <v>585</v>
      </c>
      <c r="D86" s="447">
        <v>1.5</v>
      </c>
      <c r="E86" s="447"/>
      <c r="F86" s="447"/>
      <c r="G86" s="447"/>
      <c r="H86" s="455"/>
      <c r="I86" s="447"/>
      <c r="J86" s="447"/>
      <c r="K86" s="455"/>
    </row>
    <row r="87" spans="1:13" ht="30">
      <c r="A87" s="447">
        <v>2</v>
      </c>
      <c r="B87" s="454" t="s">
        <v>815</v>
      </c>
      <c r="C87" s="447" t="s">
        <v>43</v>
      </c>
      <c r="D87" s="456">
        <f>D86*1.2</f>
        <v>1.7999999999999998</v>
      </c>
      <c r="E87" s="447"/>
      <c r="F87" s="447"/>
      <c r="G87" s="447"/>
      <c r="H87" s="455"/>
      <c r="I87" s="447"/>
      <c r="J87" s="447"/>
      <c r="K87" s="455"/>
    </row>
    <row r="88" spans="1:13" ht="30">
      <c r="A88" s="447">
        <v>3</v>
      </c>
      <c r="B88" s="223" t="s">
        <v>806</v>
      </c>
      <c r="C88" s="219" t="s">
        <v>240</v>
      </c>
      <c r="D88" s="219">
        <v>0.3</v>
      </c>
      <c r="E88" s="219"/>
      <c r="F88" s="292"/>
      <c r="G88" s="219"/>
      <c r="H88" s="292"/>
      <c r="I88" s="219"/>
      <c r="J88" s="219"/>
      <c r="K88" s="252"/>
    </row>
    <row r="89" spans="1:13">
      <c r="A89" s="447">
        <v>4</v>
      </c>
      <c r="B89" s="223" t="s">
        <v>803</v>
      </c>
      <c r="C89" s="219" t="s">
        <v>43</v>
      </c>
      <c r="D89" s="252">
        <v>0.48</v>
      </c>
      <c r="E89" s="219"/>
      <c r="F89" s="219"/>
      <c r="G89" s="219"/>
      <c r="H89" s="252"/>
      <c r="I89" s="219"/>
      <c r="J89" s="219"/>
      <c r="K89" s="144"/>
    </row>
    <row r="90" spans="1:13" ht="33.75" customHeight="1">
      <c r="A90" s="447">
        <v>5</v>
      </c>
      <c r="B90" s="457" t="s">
        <v>816</v>
      </c>
      <c r="C90" s="447" t="s">
        <v>585</v>
      </c>
      <c r="D90" s="447">
        <v>0.17</v>
      </c>
      <c r="E90" s="447"/>
      <c r="F90" s="447"/>
      <c r="G90" s="447"/>
      <c r="H90" s="447"/>
      <c r="I90" s="447"/>
      <c r="J90" s="447"/>
      <c r="K90" s="447"/>
    </row>
    <row r="91" spans="1:13" ht="27" customHeight="1">
      <c r="A91" s="447">
        <v>6</v>
      </c>
      <c r="B91" s="231" t="s">
        <v>883</v>
      </c>
      <c r="C91" s="447" t="s">
        <v>585</v>
      </c>
      <c r="D91" s="447">
        <v>0.9</v>
      </c>
      <c r="E91" s="494"/>
      <c r="F91" s="447"/>
      <c r="G91" s="494"/>
      <c r="H91" s="447"/>
      <c r="I91" s="494"/>
      <c r="J91" s="447"/>
      <c r="K91" s="494"/>
    </row>
    <row r="92" spans="1:13">
      <c r="A92" s="447">
        <v>7</v>
      </c>
      <c r="B92" s="245" t="s">
        <v>291</v>
      </c>
      <c r="C92" s="494" t="s">
        <v>157</v>
      </c>
      <c r="D92" s="494">
        <v>30</v>
      </c>
      <c r="E92" s="494"/>
      <c r="F92" s="494"/>
      <c r="G92" s="494"/>
      <c r="H92" s="494"/>
      <c r="I92" s="494"/>
      <c r="J92" s="494"/>
      <c r="K92" s="144"/>
    </row>
    <row r="93" spans="1:13">
      <c r="A93" s="447">
        <v>8</v>
      </c>
      <c r="B93" s="245" t="s">
        <v>292</v>
      </c>
      <c r="C93" s="494" t="s">
        <v>157</v>
      </c>
      <c r="D93" s="494">
        <v>40</v>
      </c>
      <c r="E93" s="494"/>
      <c r="F93" s="494"/>
      <c r="G93" s="494"/>
      <c r="H93" s="494"/>
      <c r="I93" s="494"/>
      <c r="J93" s="494"/>
      <c r="K93" s="494"/>
    </row>
    <row r="94" spans="1:13">
      <c r="A94" s="447">
        <v>9</v>
      </c>
      <c r="B94" s="245" t="s">
        <v>293</v>
      </c>
      <c r="C94" s="494" t="s">
        <v>157</v>
      </c>
      <c r="D94" s="494">
        <v>45</v>
      </c>
      <c r="E94" s="494"/>
      <c r="F94" s="494"/>
      <c r="G94" s="494"/>
      <c r="H94" s="494"/>
      <c r="I94" s="494"/>
      <c r="J94" s="494"/>
      <c r="K94" s="144"/>
    </row>
    <row r="95" spans="1:13">
      <c r="A95" s="447">
        <v>10</v>
      </c>
      <c r="B95" s="231" t="s">
        <v>294</v>
      </c>
      <c r="C95" s="494" t="s">
        <v>157</v>
      </c>
      <c r="D95" s="447">
        <v>10</v>
      </c>
      <c r="E95" s="494"/>
      <c r="F95" s="494"/>
      <c r="G95" s="494"/>
      <c r="H95" s="447"/>
      <c r="I95" s="494"/>
      <c r="J95" s="447"/>
      <c r="K95" s="144"/>
    </row>
    <row r="96" spans="1:13">
      <c r="A96" s="447">
        <v>11</v>
      </c>
      <c r="B96" s="231" t="s">
        <v>822</v>
      </c>
      <c r="C96" s="494" t="s">
        <v>157</v>
      </c>
      <c r="D96" s="494">
        <v>15</v>
      </c>
      <c r="E96" s="494"/>
      <c r="F96" s="252"/>
      <c r="G96" s="494"/>
      <c r="H96" s="494"/>
      <c r="I96" s="494"/>
      <c r="J96" s="494"/>
      <c r="K96" s="144"/>
    </row>
    <row r="97" spans="1:13" ht="45">
      <c r="A97" s="447">
        <v>12</v>
      </c>
      <c r="B97" s="135" t="s">
        <v>836</v>
      </c>
      <c r="C97" s="131" t="s">
        <v>174</v>
      </c>
      <c r="D97" s="493">
        <v>3</v>
      </c>
      <c r="E97" s="494"/>
      <c r="F97" s="494"/>
      <c r="G97" s="494"/>
      <c r="H97" s="494"/>
      <c r="I97" s="494"/>
      <c r="J97" s="494"/>
      <c r="K97" s="144"/>
      <c r="M97" s="474"/>
    </row>
    <row r="98" spans="1:13" ht="30">
      <c r="A98" s="447">
        <v>13</v>
      </c>
      <c r="B98" s="458" t="s">
        <v>804</v>
      </c>
      <c r="C98" s="493" t="s">
        <v>43</v>
      </c>
      <c r="D98" s="493">
        <f>D97*1.6</f>
        <v>4.8000000000000007</v>
      </c>
      <c r="E98" s="494"/>
      <c r="F98" s="494"/>
      <c r="G98" s="494"/>
      <c r="H98" s="252"/>
      <c r="I98" s="252"/>
      <c r="J98" s="252"/>
      <c r="K98" s="144"/>
    </row>
    <row r="99" spans="1:13" ht="15.75">
      <c r="A99" s="447"/>
      <c r="B99" s="447" t="s">
        <v>215</v>
      </c>
      <c r="C99" s="459"/>
      <c r="D99" s="459"/>
      <c r="E99" s="459"/>
      <c r="F99" s="459"/>
      <c r="G99" s="459"/>
      <c r="H99" s="459"/>
      <c r="I99" s="459"/>
      <c r="J99" s="459"/>
      <c r="K99" s="460"/>
      <c r="L99" s="446"/>
    </row>
    <row r="100" spans="1:13">
      <c r="A100" s="493"/>
      <c r="B100" s="443" t="s">
        <v>874</v>
      </c>
      <c r="C100" s="131"/>
      <c r="D100" s="131"/>
      <c r="E100" s="219"/>
      <c r="F100" s="219"/>
      <c r="G100" s="219"/>
      <c r="H100" s="219"/>
      <c r="I100" s="219"/>
      <c r="J100" s="219"/>
      <c r="K100" s="144"/>
      <c r="L100" s="446"/>
    </row>
    <row r="101" spans="1:13" ht="30">
      <c r="A101" s="493"/>
      <c r="B101" s="462" t="s">
        <v>847</v>
      </c>
      <c r="C101" s="493"/>
      <c r="D101" s="493"/>
      <c r="E101" s="493"/>
      <c r="F101" s="493"/>
      <c r="G101" s="493"/>
      <c r="H101" s="493"/>
      <c r="I101" s="493"/>
      <c r="J101" s="493"/>
      <c r="K101" s="493"/>
      <c r="L101" s="446"/>
    </row>
    <row r="102" spans="1:13" ht="30">
      <c r="A102" s="493">
        <v>1</v>
      </c>
      <c r="B102" s="135" t="s">
        <v>829</v>
      </c>
      <c r="C102" s="131" t="s">
        <v>174</v>
      </c>
      <c r="D102" s="131">
        <v>0.9</v>
      </c>
      <c r="E102" s="219"/>
      <c r="F102" s="219"/>
      <c r="G102" s="219"/>
      <c r="H102" s="219"/>
      <c r="I102" s="219"/>
      <c r="J102" s="219"/>
      <c r="K102" s="144"/>
      <c r="L102" s="446"/>
    </row>
    <row r="103" spans="1:13" ht="42" customHeight="1">
      <c r="A103" s="493">
        <v>2</v>
      </c>
      <c r="B103" s="211" t="s">
        <v>830</v>
      </c>
      <c r="C103" s="131" t="s">
        <v>157</v>
      </c>
      <c r="D103" s="131">
        <v>4</v>
      </c>
      <c r="E103" s="219"/>
      <c r="F103" s="219"/>
      <c r="G103" s="219"/>
      <c r="H103" s="219"/>
      <c r="I103" s="219"/>
      <c r="J103" s="219"/>
      <c r="K103" s="144"/>
      <c r="L103" s="446"/>
    </row>
    <row r="104" spans="1:13">
      <c r="A104" s="493">
        <v>3</v>
      </c>
      <c r="B104" s="211" t="s">
        <v>820</v>
      </c>
      <c r="C104" s="131" t="s">
        <v>43</v>
      </c>
      <c r="D104" s="463">
        <v>0.2</v>
      </c>
      <c r="E104" s="219"/>
      <c r="F104" s="252"/>
      <c r="G104" s="219"/>
      <c r="H104" s="144"/>
      <c r="I104" s="219"/>
      <c r="J104" s="144"/>
      <c r="K104" s="144"/>
      <c r="L104" s="446"/>
    </row>
    <row r="105" spans="1:13">
      <c r="A105" s="493">
        <v>4</v>
      </c>
      <c r="B105" s="464" t="s">
        <v>824</v>
      </c>
      <c r="C105" s="465" t="s">
        <v>144</v>
      </c>
      <c r="D105" s="466">
        <v>4</v>
      </c>
      <c r="E105" s="466"/>
      <c r="F105" s="467"/>
      <c r="G105" s="466"/>
      <c r="H105" s="467"/>
      <c r="I105" s="466"/>
      <c r="J105" s="467"/>
      <c r="K105" s="468"/>
      <c r="L105" s="446"/>
    </row>
    <row r="106" spans="1:13" ht="17.25">
      <c r="A106" s="493">
        <v>5</v>
      </c>
      <c r="B106" s="135" t="s">
        <v>266</v>
      </c>
      <c r="C106" s="131" t="s">
        <v>174</v>
      </c>
      <c r="D106" s="131">
        <v>0.8</v>
      </c>
      <c r="E106" s="219"/>
      <c r="F106" s="219"/>
      <c r="G106" s="219"/>
      <c r="H106" s="252"/>
      <c r="I106" s="219"/>
      <c r="J106" s="219"/>
      <c r="K106" s="144"/>
      <c r="L106" s="446"/>
    </row>
    <row r="107" spans="1:13" ht="62.25" customHeight="1">
      <c r="A107" s="493">
        <v>6</v>
      </c>
      <c r="B107" s="135" t="s">
        <v>819</v>
      </c>
      <c r="C107" s="131" t="s">
        <v>174</v>
      </c>
      <c r="D107" s="493">
        <v>2.91</v>
      </c>
      <c r="E107" s="494"/>
      <c r="F107" s="494"/>
      <c r="G107" s="494"/>
      <c r="H107" s="494"/>
      <c r="I107" s="494"/>
      <c r="J107" s="494"/>
      <c r="K107" s="144"/>
      <c r="L107" s="446"/>
    </row>
    <row r="108" spans="1:13" ht="30">
      <c r="A108" s="493">
        <v>7</v>
      </c>
      <c r="B108" s="458" t="s">
        <v>807</v>
      </c>
      <c r="C108" s="493" t="s">
        <v>43</v>
      </c>
      <c r="D108" s="493">
        <f>D107*1.6</f>
        <v>4.6560000000000006</v>
      </c>
      <c r="E108" s="494"/>
      <c r="F108" s="494"/>
      <c r="G108" s="494"/>
      <c r="H108" s="252"/>
      <c r="I108" s="252"/>
      <c r="J108" s="252"/>
      <c r="K108" s="144"/>
      <c r="L108" s="446"/>
    </row>
    <row r="109" spans="1:13">
      <c r="A109" s="493"/>
      <c r="B109" s="444" t="s">
        <v>215</v>
      </c>
      <c r="C109" s="441"/>
      <c r="D109" s="441"/>
      <c r="E109" s="441"/>
      <c r="F109" s="441"/>
      <c r="G109" s="441"/>
      <c r="H109" s="441"/>
      <c r="I109" s="441"/>
      <c r="J109" s="441"/>
      <c r="K109" s="449"/>
      <c r="L109" s="446"/>
    </row>
    <row r="110" spans="1:13">
      <c r="A110" s="493"/>
      <c r="B110" s="443" t="s">
        <v>875</v>
      </c>
      <c r="C110" s="441"/>
      <c r="D110" s="441"/>
      <c r="E110" s="441"/>
      <c r="F110" s="441"/>
      <c r="G110" s="441"/>
      <c r="H110" s="441"/>
      <c r="I110" s="441"/>
      <c r="J110" s="441"/>
      <c r="K110" s="445"/>
      <c r="L110" s="446"/>
    </row>
    <row r="111" spans="1:13" ht="45">
      <c r="A111" s="493"/>
      <c r="B111" s="462" t="s">
        <v>844</v>
      </c>
      <c r="C111" s="493"/>
      <c r="D111" s="493"/>
      <c r="E111" s="493"/>
      <c r="F111" s="493"/>
      <c r="G111" s="493"/>
      <c r="H111" s="493"/>
      <c r="I111" s="493"/>
      <c r="J111" s="493"/>
      <c r="K111" s="493"/>
    </row>
    <row r="112" spans="1:13" ht="30">
      <c r="A112" s="493">
        <v>1</v>
      </c>
      <c r="B112" s="135" t="s">
        <v>829</v>
      </c>
      <c r="C112" s="131" t="s">
        <v>174</v>
      </c>
      <c r="D112" s="131">
        <v>0.8</v>
      </c>
      <c r="E112" s="219"/>
      <c r="F112" s="219"/>
      <c r="G112" s="219"/>
      <c r="H112" s="219"/>
      <c r="I112" s="219"/>
      <c r="J112" s="219"/>
      <c r="K112" s="144"/>
    </row>
    <row r="113" spans="1:12" ht="39.75" customHeight="1">
      <c r="A113" s="493">
        <v>2</v>
      </c>
      <c r="B113" s="211" t="s">
        <v>830</v>
      </c>
      <c r="C113" s="131" t="s">
        <v>157</v>
      </c>
      <c r="D113" s="131">
        <v>4</v>
      </c>
      <c r="E113" s="219"/>
      <c r="F113" s="219"/>
      <c r="G113" s="219"/>
      <c r="H113" s="219"/>
      <c r="I113" s="219"/>
      <c r="J113" s="219"/>
      <c r="K113" s="144"/>
    </row>
    <row r="114" spans="1:12">
      <c r="A114" s="493">
        <v>3</v>
      </c>
      <c r="B114" s="211" t="s">
        <v>820</v>
      </c>
      <c r="C114" s="131" t="s">
        <v>43</v>
      </c>
      <c r="D114" s="463">
        <v>0.12</v>
      </c>
      <c r="E114" s="219"/>
      <c r="F114" s="252"/>
      <c r="G114" s="219"/>
      <c r="H114" s="144"/>
      <c r="I114" s="219"/>
      <c r="J114" s="144"/>
      <c r="K114" s="144"/>
    </row>
    <row r="115" spans="1:12">
      <c r="A115" s="493">
        <v>4</v>
      </c>
      <c r="B115" s="464" t="s">
        <v>824</v>
      </c>
      <c r="C115" s="465" t="s">
        <v>144</v>
      </c>
      <c r="D115" s="466">
        <v>4</v>
      </c>
      <c r="E115" s="466"/>
      <c r="F115" s="467"/>
      <c r="G115" s="466"/>
      <c r="H115" s="467"/>
      <c r="I115" s="466"/>
      <c r="J115" s="467"/>
      <c r="K115" s="468"/>
    </row>
    <row r="116" spans="1:12" ht="17.25">
      <c r="A116" s="493">
        <v>5</v>
      </c>
      <c r="B116" s="135" t="s">
        <v>266</v>
      </c>
      <c r="C116" s="131" t="s">
        <v>174</v>
      </c>
      <c r="D116" s="131">
        <v>0.8</v>
      </c>
      <c r="E116" s="219"/>
      <c r="F116" s="219"/>
      <c r="G116" s="219"/>
      <c r="H116" s="252"/>
      <c r="I116" s="219"/>
      <c r="J116" s="219"/>
      <c r="K116" s="144"/>
    </row>
    <row r="117" spans="1:12" ht="60.75" customHeight="1">
      <c r="A117" s="493">
        <v>6</v>
      </c>
      <c r="B117" s="135" t="s">
        <v>819</v>
      </c>
      <c r="C117" s="131" t="s">
        <v>174</v>
      </c>
      <c r="D117" s="493">
        <v>3</v>
      </c>
      <c r="E117" s="494"/>
      <c r="F117" s="494"/>
      <c r="G117" s="494"/>
      <c r="H117" s="494"/>
      <c r="I117" s="494"/>
      <c r="J117" s="494"/>
      <c r="K117" s="144"/>
    </row>
    <row r="118" spans="1:12" ht="33" customHeight="1">
      <c r="A118" s="493">
        <v>7</v>
      </c>
      <c r="B118" s="458" t="s">
        <v>807</v>
      </c>
      <c r="C118" s="493" t="s">
        <v>43</v>
      </c>
      <c r="D118" s="493">
        <f>D117*1.6</f>
        <v>4.8000000000000007</v>
      </c>
      <c r="E118" s="494"/>
      <c r="F118" s="494"/>
      <c r="G118" s="494"/>
      <c r="H118" s="252"/>
      <c r="I118" s="252"/>
      <c r="J118" s="252"/>
      <c r="K118" s="144"/>
    </row>
    <row r="119" spans="1:12">
      <c r="A119" s="493"/>
      <c r="B119" s="444" t="s">
        <v>215</v>
      </c>
      <c r="C119" s="441"/>
      <c r="D119" s="441"/>
      <c r="E119" s="441"/>
      <c r="F119" s="441"/>
      <c r="G119" s="441"/>
      <c r="H119" s="441"/>
      <c r="I119" s="441"/>
      <c r="J119" s="441"/>
      <c r="K119" s="475"/>
      <c r="L119" s="446"/>
    </row>
    <row r="120" spans="1:12" ht="60.75" customHeight="1">
      <c r="A120" s="493"/>
      <c r="B120" s="462" t="s">
        <v>845</v>
      </c>
      <c r="C120" s="493"/>
      <c r="D120" s="493"/>
      <c r="E120" s="493"/>
      <c r="F120" s="493"/>
      <c r="G120" s="493"/>
      <c r="H120" s="493"/>
      <c r="I120" s="493"/>
      <c r="J120" s="493"/>
      <c r="K120" s="493"/>
      <c r="L120" s="446"/>
    </row>
    <row r="121" spans="1:12" ht="30">
      <c r="A121" s="493">
        <v>1</v>
      </c>
      <c r="B121" s="135" t="s">
        <v>805</v>
      </c>
      <c r="C121" s="131" t="s">
        <v>174</v>
      </c>
      <c r="D121" s="131">
        <v>1.2</v>
      </c>
      <c r="E121" s="219"/>
      <c r="F121" s="219"/>
      <c r="G121" s="219"/>
      <c r="H121" s="219"/>
      <c r="I121" s="219"/>
      <c r="J121" s="219"/>
      <c r="K121" s="144"/>
      <c r="L121" s="446"/>
    </row>
    <row r="122" spans="1:12" ht="45">
      <c r="A122" s="493">
        <v>2</v>
      </c>
      <c r="B122" s="211" t="s">
        <v>823</v>
      </c>
      <c r="C122" s="131" t="s">
        <v>157</v>
      </c>
      <c r="D122" s="131">
        <v>4</v>
      </c>
      <c r="E122" s="219"/>
      <c r="F122" s="219"/>
      <c r="G122" s="219"/>
      <c r="H122" s="219"/>
      <c r="I122" s="219"/>
      <c r="J122" s="219"/>
      <c r="K122" s="144"/>
      <c r="L122" s="446"/>
    </row>
    <row r="123" spans="1:12">
      <c r="A123" s="493">
        <v>3</v>
      </c>
      <c r="B123" s="211" t="s">
        <v>820</v>
      </c>
      <c r="C123" s="131" t="s">
        <v>43</v>
      </c>
      <c r="D123" s="463">
        <v>0.2</v>
      </c>
      <c r="E123" s="219"/>
      <c r="F123" s="252"/>
      <c r="G123" s="219"/>
      <c r="H123" s="144"/>
      <c r="I123" s="219"/>
      <c r="J123" s="144"/>
      <c r="K123" s="144"/>
      <c r="L123" s="446"/>
    </row>
    <row r="124" spans="1:12">
      <c r="A124" s="493">
        <v>4</v>
      </c>
      <c r="B124" s="464" t="s">
        <v>824</v>
      </c>
      <c r="C124" s="465" t="s">
        <v>144</v>
      </c>
      <c r="D124" s="466">
        <v>6</v>
      </c>
      <c r="E124" s="466"/>
      <c r="F124" s="467"/>
      <c r="G124" s="466"/>
      <c r="H124" s="467"/>
      <c r="I124" s="466"/>
      <c r="J124" s="467"/>
      <c r="K124" s="468"/>
      <c r="L124" s="446"/>
    </row>
    <row r="125" spans="1:12" ht="17.25">
      <c r="A125" s="493">
        <v>5</v>
      </c>
      <c r="B125" s="135" t="s">
        <v>266</v>
      </c>
      <c r="C125" s="131" t="s">
        <v>174</v>
      </c>
      <c r="D125" s="131">
        <v>1.2</v>
      </c>
      <c r="E125" s="219"/>
      <c r="F125" s="219"/>
      <c r="G125" s="219"/>
      <c r="H125" s="252"/>
      <c r="I125" s="219"/>
      <c r="J125" s="219"/>
      <c r="K125" s="144"/>
      <c r="L125" s="446"/>
    </row>
    <row r="126" spans="1:12" ht="54.75" customHeight="1">
      <c r="A126" s="493">
        <v>6</v>
      </c>
      <c r="B126" s="135" t="s">
        <v>819</v>
      </c>
      <c r="C126" s="131" t="s">
        <v>174</v>
      </c>
      <c r="D126" s="493">
        <v>4</v>
      </c>
      <c r="E126" s="494"/>
      <c r="F126" s="494"/>
      <c r="G126" s="494"/>
      <c r="H126" s="494"/>
      <c r="I126" s="494"/>
      <c r="J126" s="494"/>
      <c r="K126" s="144"/>
      <c r="L126" s="446"/>
    </row>
    <row r="127" spans="1:12" ht="30">
      <c r="A127" s="493">
        <v>7</v>
      </c>
      <c r="B127" s="458" t="s">
        <v>807</v>
      </c>
      <c r="C127" s="493" t="s">
        <v>43</v>
      </c>
      <c r="D127" s="493">
        <f>D126*1.6</f>
        <v>6.4</v>
      </c>
      <c r="E127" s="494"/>
      <c r="F127" s="494"/>
      <c r="G127" s="494"/>
      <c r="H127" s="252"/>
      <c r="I127" s="252"/>
      <c r="J127" s="252"/>
      <c r="K127" s="144"/>
      <c r="L127" s="446"/>
    </row>
    <row r="128" spans="1:12">
      <c r="A128" s="493"/>
      <c r="B128" s="444" t="s">
        <v>215</v>
      </c>
      <c r="C128" s="441"/>
      <c r="D128" s="441"/>
      <c r="E128" s="441"/>
      <c r="F128" s="441"/>
      <c r="G128" s="441"/>
      <c r="H128" s="441"/>
      <c r="I128" s="441"/>
      <c r="J128" s="441"/>
      <c r="K128" s="475"/>
      <c r="L128" s="446"/>
    </row>
    <row r="129" spans="1:16" ht="45">
      <c r="A129" s="493"/>
      <c r="B129" s="462" t="s">
        <v>845</v>
      </c>
      <c r="C129" s="493"/>
      <c r="D129" s="493"/>
      <c r="E129" s="493"/>
      <c r="F129" s="493"/>
      <c r="G129" s="493"/>
      <c r="H129" s="493"/>
      <c r="I129" s="493"/>
      <c r="J129" s="493"/>
      <c r="K129" s="493"/>
      <c r="L129" s="446"/>
    </row>
    <row r="130" spans="1:16" ht="35.25" customHeight="1">
      <c r="A130" s="493">
        <v>1</v>
      </c>
      <c r="B130" s="135" t="s">
        <v>805</v>
      </c>
      <c r="C130" s="131" t="s">
        <v>174</v>
      </c>
      <c r="D130" s="131">
        <v>1.05</v>
      </c>
      <c r="E130" s="219"/>
      <c r="F130" s="219"/>
      <c r="G130" s="219"/>
      <c r="H130" s="219"/>
      <c r="I130" s="219"/>
      <c r="J130" s="219"/>
      <c r="K130" s="144"/>
      <c r="L130" s="446"/>
    </row>
    <row r="131" spans="1:16" ht="45">
      <c r="A131" s="493">
        <v>2</v>
      </c>
      <c r="B131" s="211" t="s">
        <v>823</v>
      </c>
      <c r="C131" s="131" t="s">
        <v>157</v>
      </c>
      <c r="D131" s="131">
        <v>4</v>
      </c>
      <c r="E131" s="219"/>
      <c r="F131" s="219"/>
      <c r="G131" s="219"/>
      <c r="H131" s="219"/>
      <c r="I131" s="219"/>
      <c r="J131" s="219"/>
      <c r="K131" s="144"/>
      <c r="L131" s="446"/>
    </row>
    <row r="132" spans="1:16">
      <c r="A132" s="493">
        <v>3</v>
      </c>
      <c r="B132" s="211" t="s">
        <v>820</v>
      </c>
      <c r="C132" s="131" t="s">
        <v>43</v>
      </c>
      <c r="D132" s="463">
        <v>0.15</v>
      </c>
      <c r="E132" s="219"/>
      <c r="F132" s="252"/>
      <c r="G132" s="219"/>
      <c r="H132" s="144"/>
      <c r="I132" s="219"/>
      <c r="J132" s="144"/>
      <c r="K132" s="144"/>
      <c r="L132" s="446"/>
    </row>
    <row r="133" spans="1:16">
      <c r="A133" s="493">
        <v>4</v>
      </c>
      <c r="B133" s="464" t="s">
        <v>824</v>
      </c>
      <c r="C133" s="465" t="s">
        <v>144</v>
      </c>
      <c r="D133" s="466">
        <v>6</v>
      </c>
      <c r="E133" s="466"/>
      <c r="F133" s="467"/>
      <c r="G133" s="466"/>
      <c r="H133" s="467"/>
      <c r="I133" s="466"/>
      <c r="J133" s="467"/>
      <c r="K133" s="468"/>
      <c r="L133" s="446"/>
    </row>
    <row r="134" spans="1:16" ht="17.25">
      <c r="A134" s="493">
        <v>5</v>
      </c>
      <c r="B134" s="135" t="s">
        <v>266</v>
      </c>
      <c r="C134" s="131" t="s">
        <v>174</v>
      </c>
      <c r="D134" s="131">
        <v>1.05</v>
      </c>
      <c r="E134" s="219"/>
      <c r="F134" s="219"/>
      <c r="G134" s="219"/>
      <c r="H134" s="252"/>
      <c r="I134" s="219"/>
      <c r="J134" s="219"/>
      <c r="K134" s="144"/>
      <c r="L134" s="446"/>
    </row>
    <row r="135" spans="1:16" ht="60">
      <c r="A135" s="493">
        <v>6</v>
      </c>
      <c r="B135" s="135" t="s">
        <v>819</v>
      </c>
      <c r="C135" s="131" t="s">
        <v>174</v>
      </c>
      <c r="D135" s="493">
        <v>1.03</v>
      </c>
      <c r="E135" s="494"/>
      <c r="F135" s="494"/>
      <c r="G135" s="494"/>
      <c r="H135" s="494"/>
      <c r="I135" s="494"/>
      <c r="J135" s="494"/>
      <c r="K135" s="144"/>
      <c r="L135" s="446"/>
      <c r="P135" s="128" t="s">
        <v>846</v>
      </c>
    </row>
    <row r="136" spans="1:16" ht="30">
      <c r="A136" s="493">
        <v>7</v>
      </c>
      <c r="B136" s="458" t="s">
        <v>807</v>
      </c>
      <c r="C136" s="493" t="s">
        <v>43</v>
      </c>
      <c r="D136" s="493">
        <f>D135*1.6</f>
        <v>1.6480000000000001</v>
      </c>
      <c r="E136" s="494"/>
      <c r="F136" s="494"/>
      <c r="G136" s="494"/>
      <c r="H136" s="252"/>
      <c r="I136" s="252"/>
      <c r="J136" s="252"/>
      <c r="K136" s="144"/>
      <c r="L136" s="446"/>
    </row>
    <row r="137" spans="1:16">
      <c r="A137" s="493"/>
      <c r="B137" s="444" t="s">
        <v>215</v>
      </c>
      <c r="C137" s="441"/>
      <c r="D137" s="441"/>
      <c r="E137" s="441"/>
      <c r="F137" s="441"/>
      <c r="G137" s="441"/>
      <c r="H137" s="441"/>
      <c r="I137" s="441"/>
      <c r="J137" s="441"/>
      <c r="K137" s="475"/>
      <c r="L137" s="446"/>
    </row>
    <row r="138" spans="1:16" ht="35.25" customHeight="1">
      <c r="A138" s="494"/>
      <c r="B138" s="450" t="s">
        <v>253</v>
      </c>
      <c r="C138" s="494"/>
      <c r="D138" s="494"/>
      <c r="E138" s="494"/>
      <c r="F138" s="494"/>
      <c r="G138" s="494"/>
      <c r="H138" s="219"/>
      <c r="I138" s="494"/>
      <c r="J138" s="494"/>
      <c r="K138" s="476"/>
      <c r="L138" s="477"/>
      <c r="M138" s="478"/>
    </row>
    <row r="139" spans="1:16" ht="35.25" customHeight="1">
      <c r="A139" s="494"/>
      <c r="B139" s="443" t="s">
        <v>876</v>
      </c>
      <c r="C139" s="494"/>
      <c r="D139" s="494"/>
      <c r="E139" s="494"/>
      <c r="F139" s="494"/>
      <c r="G139" s="494"/>
      <c r="H139" s="219"/>
      <c r="I139" s="494"/>
      <c r="J139" s="494"/>
      <c r="K139" s="476"/>
      <c r="L139" s="477"/>
    </row>
    <row r="140" spans="1:16" ht="30">
      <c r="A140" s="494"/>
      <c r="B140" s="450" t="s">
        <v>843</v>
      </c>
      <c r="C140" s="494"/>
      <c r="D140" s="494"/>
      <c r="E140" s="494"/>
      <c r="F140" s="494"/>
      <c r="G140" s="494"/>
      <c r="H140" s="494"/>
      <c r="I140" s="494"/>
      <c r="J140" s="494"/>
      <c r="K140" s="494"/>
      <c r="L140" s="446"/>
    </row>
    <row r="141" spans="1:16" ht="30">
      <c r="A141" s="447">
        <v>1</v>
      </c>
      <c r="B141" s="454" t="s">
        <v>821</v>
      </c>
      <c r="C141" s="447" t="s">
        <v>585</v>
      </c>
      <c r="D141" s="447">
        <v>2.52</v>
      </c>
      <c r="E141" s="447"/>
      <c r="F141" s="447"/>
      <c r="G141" s="447"/>
      <c r="H141" s="455"/>
      <c r="I141" s="447"/>
      <c r="J141" s="447"/>
      <c r="K141" s="455"/>
      <c r="L141" s="446"/>
    </row>
    <row r="142" spans="1:16" ht="30">
      <c r="A142" s="447">
        <v>2</v>
      </c>
      <c r="B142" s="454" t="s">
        <v>815</v>
      </c>
      <c r="C142" s="447" t="s">
        <v>43</v>
      </c>
      <c r="D142" s="456">
        <f>D141*1.2</f>
        <v>3.024</v>
      </c>
      <c r="E142" s="447"/>
      <c r="F142" s="447"/>
      <c r="G142" s="447"/>
      <c r="H142" s="455"/>
      <c r="I142" s="447"/>
      <c r="J142" s="447"/>
      <c r="K142" s="455"/>
      <c r="L142" s="446"/>
    </row>
    <row r="143" spans="1:16" ht="30">
      <c r="A143" s="447">
        <v>3</v>
      </c>
      <c r="B143" s="223" t="s">
        <v>806</v>
      </c>
      <c r="C143" s="219" t="s">
        <v>240</v>
      </c>
      <c r="D143" s="219">
        <v>0.42</v>
      </c>
      <c r="E143" s="219"/>
      <c r="F143" s="292"/>
      <c r="G143" s="219"/>
      <c r="H143" s="292"/>
      <c r="I143" s="219"/>
      <c r="J143" s="219"/>
      <c r="K143" s="252"/>
      <c r="L143" s="446"/>
    </row>
    <row r="144" spans="1:16">
      <c r="A144" s="447">
        <v>4</v>
      </c>
      <c r="B144" s="223" t="s">
        <v>803</v>
      </c>
      <c r="C144" s="219" t="s">
        <v>43</v>
      </c>
      <c r="D144" s="252">
        <f>D143*1.6</f>
        <v>0.67200000000000004</v>
      </c>
      <c r="E144" s="219"/>
      <c r="F144" s="219"/>
      <c r="G144" s="219"/>
      <c r="H144" s="252"/>
      <c r="I144" s="219"/>
      <c r="J144" s="219"/>
      <c r="K144" s="144"/>
      <c r="L144" s="446"/>
    </row>
    <row r="145" spans="1:13" ht="45">
      <c r="A145" s="447">
        <v>5</v>
      </c>
      <c r="B145" s="457" t="s">
        <v>816</v>
      </c>
      <c r="C145" s="447" t="s">
        <v>585</v>
      </c>
      <c r="D145" s="447">
        <v>0.25</v>
      </c>
      <c r="E145" s="447"/>
      <c r="F145" s="447"/>
      <c r="G145" s="447"/>
      <c r="H145" s="447"/>
      <c r="I145" s="447"/>
      <c r="J145" s="447"/>
      <c r="K145" s="447"/>
      <c r="L145" s="446"/>
    </row>
    <row r="146" spans="1:13" ht="30">
      <c r="A146" s="447">
        <v>6</v>
      </c>
      <c r="B146" s="231" t="s">
        <v>817</v>
      </c>
      <c r="C146" s="447" t="s">
        <v>585</v>
      </c>
      <c r="D146" s="447">
        <v>1.32</v>
      </c>
      <c r="E146" s="494"/>
      <c r="F146" s="447"/>
      <c r="G146" s="494"/>
      <c r="H146" s="447"/>
      <c r="I146" s="494"/>
      <c r="J146" s="447"/>
      <c r="K146" s="494"/>
      <c r="L146" s="446"/>
    </row>
    <row r="147" spans="1:13">
      <c r="A147" s="447">
        <v>7</v>
      </c>
      <c r="B147" s="245" t="s">
        <v>291</v>
      </c>
      <c r="C147" s="494" t="s">
        <v>157</v>
      </c>
      <c r="D147" s="494">
        <v>45</v>
      </c>
      <c r="E147" s="494"/>
      <c r="F147" s="494"/>
      <c r="G147" s="494"/>
      <c r="H147" s="494"/>
      <c r="I147" s="494"/>
      <c r="J147" s="494"/>
      <c r="K147" s="144"/>
      <c r="L147" s="446"/>
    </row>
    <row r="148" spans="1:13">
      <c r="A148" s="447">
        <v>8</v>
      </c>
      <c r="B148" s="245" t="s">
        <v>292</v>
      </c>
      <c r="C148" s="494" t="s">
        <v>157</v>
      </c>
      <c r="D148" s="494">
        <v>60</v>
      </c>
      <c r="E148" s="494"/>
      <c r="F148" s="494"/>
      <c r="G148" s="494"/>
      <c r="H148" s="494"/>
      <c r="I148" s="494"/>
      <c r="J148" s="494"/>
      <c r="K148" s="494"/>
      <c r="L148" s="446"/>
    </row>
    <row r="149" spans="1:13">
      <c r="A149" s="447">
        <v>9</v>
      </c>
      <c r="B149" s="245" t="s">
        <v>293</v>
      </c>
      <c r="C149" s="494" t="s">
        <v>157</v>
      </c>
      <c r="D149" s="494">
        <v>66</v>
      </c>
      <c r="E149" s="494"/>
      <c r="F149" s="494"/>
      <c r="G149" s="494"/>
      <c r="H149" s="494"/>
      <c r="I149" s="494"/>
      <c r="J149" s="494"/>
      <c r="K149" s="144"/>
      <c r="L149" s="446"/>
    </row>
    <row r="150" spans="1:13">
      <c r="A150" s="447">
        <v>10</v>
      </c>
      <c r="B150" s="231" t="s">
        <v>294</v>
      </c>
      <c r="C150" s="494" t="s">
        <v>157</v>
      </c>
      <c r="D150" s="447">
        <v>12</v>
      </c>
      <c r="E150" s="494"/>
      <c r="F150" s="494"/>
      <c r="G150" s="494"/>
      <c r="H150" s="447"/>
      <c r="I150" s="494"/>
      <c r="J150" s="447"/>
      <c r="K150" s="144"/>
      <c r="L150" s="446"/>
    </row>
    <row r="151" spans="1:13">
      <c r="A151" s="447">
        <v>11</v>
      </c>
      <c r="B151" s="231" t="s">
        <v>822</v>
      </c>
      <c r="C151" s="494" t="s">
        <v>157</v>
      </c>
      <c r="D151" s="494">
        <v>18</v>
      </c>
      <c r="E151" s="494"/>
      <c r="F151" s="252"/>
      <c r="G151" s="494"/>
      <c r="H151" s="494"/>
      <c r="I151" s="494"/>
      <c r="J151" s="494"/>
      <c r="K151" s="144"/>
      <c r="L151" s="446"/>
    </row>
    <row r="152" spans="1:13" ht="28.5" customHeight="1">
      <c r="A152" s="447"/>
      <c r="B152" s="447" t="s">
        <v>215</v>
      </c>
      <c r="C152" s="459"/>
      <c r="D152" s="459"/>
      <c r="E152" s="459"/>
      <c r="F152" s="459"/>
      <c r="G152" s="459"/>
      <c r="H152" s="459"/>
      <c r="I152" s="459"/>
      <c r="J152" s="459"/>
      <c r="K152" s="460"/>
      <c r="L152" s="477"/>
      <c r="M152" s="473"/>
    </row>
    <row r="153" spans="1:13" ht="42" customHeight="1">
      <c r="A153" s="494">
        <v>7</v>
      </c>
      <c r="B153" s="469" t="s">
        <v>877</v>
      </c>
      <c r="C153" s="441"/>
      <c r="D153" s="441"/>
      <c r="E153" s="441"/>
      <c r="F153" s="441"/>
      <c r="G153" s="441"/>
      <c r="H153" s="441"/>
      <c r="I153" s="441"/>
      <c r="J153" s="441"/>
      <c r="K153" s="445"/>
    </row>
    <row r="154" spans="1:13" ht="45">
      <c r="A154" s="290"/>
      <c r="B154" s="480" t="s">
        <v>850</v>
      </c>
      <c r="C154" s="494"/>
      <c r="D154" s="494"/>
      <c r="E154" s="494"/>
      <c r="F154" s="494"/>
      <c r="G154" s="494"/>
      <c r="H154" s="494"/>
      <c r="I154" s="494"/>
      <c r="J154" s="494"/>
      <c r="K154" s="144"/>
    </row>
    <row r="155" spans="1:13" ht="45">
      <c r="A155" s="494">
        <v>1</v>
      </c>
      <c r="B155" s="223" t="s">
        <v>828</v>
      </c>
      <c r="C155" s="219" t="s">
        <v>240</v>
      </c>
      <c r="D155" s="219">
        <v>5.85</v>
      </c>
      <c r="E155" s="219"/>
      <c r="F155" s="219"/>
      <c r="G155" s="219"/>
      <c r="H155" s="219"/>
      <c r="I155" s="219"/>
      <c r="J155" s="219"/>
      <c r="K155" s="144"/>
    </row>
    <row r="156" spans="1:13" ht="30">
      <c r="A156" s="494">
        <v>2</v>
      </c>
      <c r="B156" s="223" t="s">
        <v>806</v>
      </c>
      <c r="C156" s="219" t="s">
        <v>240</v>
      </c>
      <c r="D156" s="219">
        <v>0.4</v>
      </c>
      <c r="E156" s="219"/>
      <c r="F156" s="219"/>
      <c r="G156" s="219"/>
      <c r="H156" s="219"/>
      <c r="I156" s="219"/>
      <c r="J156" s="219"/>
      <c r="K156" s="144"/>
    </row>
    <row r="157" spans="1:13">
      <c r="A157" s="494">
        <v>3</v>
      </c>
      <c r="B157" s="223" t="s">
        <v>811</v>
      </c>
      <c r="C157" s="219" t="s">
        <v>43</v>
      </c>
      <c r="D157" s="219">
        <f>D156*1.6</f>
        <v>0.64000000000000012</v>
      </c>
      <c r="E157" s="219"/>
      <c r="F157" s="219"/>
      <c r="G157" s="219"/>
      <c r="H157" s="219"/>
      <c r="I157" s="219"/>
      <c r="J157" s="252"/>
      <c r="K157" s="144"/>
    </row>
    <row r="158" spans="1:13" ht="35.25" customHeight="1">
      <c r="A158" s="494">
        <v>4</v>
      </c>
      <c r="B158" s="233" t="s">
        <v>799</v>
      </c>
      <c r="C158" s="494" t="s">
        <v>157</v>
      </c>
      <c r="D158" s="494">
        <v>3</v>
      </c>
      <c r="E158" s="494"/>
      <c r="F158" s="494"/>
      <c r="G158" s="494"/>
      <c r="H158" s="219"/>
      <c r="I158" s="494"/>
      <c r="J158" s="494"/>
      <c r="K158" s="144"/>
    </row>
    <row r="159" spans="1:13" ht="45">
      <c r="A159" s="494">
        <v>5</v>
      </c>
      <c r="B159" s="299" t="s">
        <v>827</v>
      </c>
      <c r="C159" s="219" t="s">
        <v>43</v>
      </c>
      <c r="D159" s="219">
        <v>2.7</v>
      </c>
      <c r="E159" s="219"/>
      <c r="F159" s="219"/>
      <c r="G159" s="219"/>
      <c r="H159" s="292"/>
      <c r="I159" s="292"/>
      <c r="J159" s="219"/>
      <c r="K159" s="144"/>
    </row>
    <row r="160" spans="1:13" ht="30">
      <c r="A160" s="494">
        <v>6</v>
      </c>
      <c r="B160" s="223" t="s">
        <v>800</v>
      </c>
      <c r="C160" s="219" t="s">
        <v>240</v>
      </c>
      <c r="D160" s="219">
        <v>5.85</v>
      </c>
      <c r="E160" s="219"/>
      <c r="F160" s="219"/>
      <c r="G160" s="219"/>
      <c r="H160" s="252"/>
      <c r="I160" s="219"/>
      <c r="J160" s="219"/>
      <c r="K160" s="144"/>
    </row>
    <row r="161" spans="1:15" ht="30">
      <c r="A161" s="494">
        <v>7</v>
      </c>
      <c r="B161" s="223" t="s">
        <v>802</v>
      </c>
      <c r="C161" s="219" t="s">
        <v>240</v>
      </c>
      <c r="D161" s="494">
        <v>12</v>
      </c>
      <c r="E161" s="494"/>
      <c r="F161" s="494"/>
      <c r="G161" s="494"/>
      <c r="H161" s="494"/>
      <c r="I161" s="494"/>
      <c r="J161" s="494"/>
      <c r="K161" s="144"/>
    </row>
    <row r="162" spans="1:15" ht="30">
      <c r="A162" s="494">
        <v>8</v>
      </c>
      <c r="B162" s="293" t="s">
        <v>812</v>
      </c>
      <c r="C162" s="494" t="s">
        <v>43</v>
      </c>
      <c r="D162" s="494">
        <f>D161*1.6</f>
        <v>19.200000000000003</v>
      </c>
      <c r="E162" s="494"/>
      <c r="F162" s="494"/>
      <c r="G162" s="494"/>
      <c r="H162" s="494"/>
      <c r="I162" s="252"/>
      <c r="J162" s="252"/>
      <c r="K162" s="144"/>
    </row>
    <row r="163" spans="1:15" ht="15.75">
      <c r="A163" s="290"/>
      <c r="B163" s="450" t="s">
        <v>158</v>
      </c>
      <c r="C163" s="290"/>
      <c r="D163" s="290"/>
      <c r="E163" s="290"/>
      <c r="F163" s="494"/>
      <c r="G163" s="290"/>
      <c r="H163" s="494"/>
      <c r="I163" s="290"/>
      <c r="J163" s="494"/>
      <c r="K163" s="481"/>
      <c r="L163" s="442"/>
      <c r="O163" s="128">
        <v>2</v>
      </c>
    </row>
    <row r="164" spans="1:15" ht="60.75" customHeight="1">
      <c r="A164" s="493"/>
      <c r="B164" s="462" t="s">
        <v>851</v>
      </c>
      <c r="C164" s="493"/>
      <c r="D164" s="493"/>
      <c r="E164" s="493"/>
      <c r="F164" s="493"/>
      <c r="G164" s="493"/>
      <c r="H164" s="493"/>
      <c r="I164" s="493"/>
      <c r="J164" s="493"/>
      <c r="K164" s="493"/>
    </row>
    <row r="165" spans="1:15" ht="30">
      <c r="A165" s="493">
        <v>1</v>
      </c>
      <c r="B165" s="135" t="s">
        <v>805</v>
      </c>
      <c r="C165" s="131" t="s">
        <v>174</v>
      </c>
      <c r="D165" s="131">
        <v>2.7</v>
      </c>
      <c r="E165" s="219"/>
      <c r="F165" s="219"/>
      <c r="G165" s="219"/>
      <c r="H165" s="219"/>
      <c r="I165" s="219"/>
      <c r="J165" s="219"/>
      <c r="K165" s="144"/>
    </row>
    <row r="166" spans="1:15" ht="45">
      <c r="A166" s="493">
        <v>2</v>
      </c>
      <c r="B166" s="211" t="s">
        <v>823</v>
      </c>
      <c r="C166" s="131" t="s">
        <v>157</v>
      </c>
      <c r="D166" s="131">
        <v>9</v>
      </c>
      <c r="E166" s="219"/>
      <c r="F166" s="219"/>
      <c r="G166" s="219"/>
      <c r="H166" s="219"/>
      <c r="I166" s="219"/>
      <c r="J166" s="219"/>
      <c r="K166" s="144"/>
    </row>
    <row r="167" spans="1:15">
      <c r="A167" s="493">
        <v>3</v>
      </c>
      <c r="B167" s="211" t="s">
        <v>820</v>
      </c>
      <c r="C167" s="131" t="s">
        <v>43</v>
      </c>
      <c r="D167" s="463">
        <v>0.2</v>
      </c>
      <c r="E167" s="219"/>
      <c r="F167" s="252"/>
      <c r="G167" s="219"/>
      <c r="H167" s="144"/>
      <c r="I167" s="219"/>
      <c r="J167" s="144"/>
      <c r="K167" s="144"/>
    </row>
    <row r="168" spans="1:15">
      <c r="A168" s="493">
        <v>4</v>
      </c>
      <c r="B168" s="464" t="s">
        <v>824</v>
      </c>
      <c r="C168" s="465" t="s">
        <v>144</v>
      </c>
      <c r="D168" s="466">
        <v>20</v>
      </c>
      <c r="E168" s="466"/>
      <c r="F168" s="467"/>
      <c r="G168" s="466"/>
      <c r="H168" s="467"/>
      <c r="I168" s="466"/>
      <c r="J168" s="467"/>
      <c r="K168" s="468"/>
    </row>
    <row r="169" spans="1:15" ht="17.25">
      <c r="A169" s="493">
        <v>5</v>
      </c>
      <c r="B169" s="135" t="s">
        <v>266</v>
      </c>
      <c r="C169" s="131" t="s">
        <v>174</v>
      </c>
      <c r="D169" s="131">
        <v>2.7</v>
      </c>
      <c r="E169" s="219"/>
      <c r="F169" s="219"/>
      <c r="G169" s="219"/>
      <c r="H169" s="252"/>
      <c r="I169" s="219"/>
      <c r="J169" s="219"/>
      <c r="K169" s="144"/>
    </row>
    <row r="170" spans="1:15" ht="66" customHeight="1">
      <c r="A170" s="493">
        <v>6</v>
      </c>
      <c r="B170" s="135" t="s">
        <v>819</v>
      </c>
      <c r="C170" s="131" t="s">
        <v>174</v>
      </c>
      <c r="D170" s="493">
        <v>11.5</v>
      </c>
      <c r="E170" s="494"/>
      <c r="F170" s="494"/>
      <c r="G170" s="494"/>
      <c r="H170" s="494"/>
      <c r="I170" s="494"/>
      <c r="J170" s="494"/>
      <c r="K170" s="144"/>
    </row>
    <row r="171" spans="1:15" ht="30">
      <c r="A171" s="493">
        <v>7</v>
      </c>
      <c r="B171" s="458" t="s">
        <v>809</v>
      </c>
      <c r="C171" s="493" t="s">
        <v>43</v>
      </c>
      <c r="D171" s="493">
        <f>D170*1.6</f>
        <v>18.400000000000002</v>
      </c>
      <c r="E171" s="494"/>
      <c r="F171" s="494"/>
      <c r="G171" s="494"/>
      <c r="H171" s="252"/>
      <c r="I171" s="252"/>
      <c r="J171" s="252"/>
      <c r="K171" s="144"/>
    </row>
    <row r="172" spans="1:15">
      <c r="A172" s="493"/>
      <c r="B172" s="444" t="s">
        <v>215</v>
      </c>
      <c r="C172" s="441"/>
      <c r="D172" s="441"/>
      <c r="E172" s="441"/>
      <c r="F172" s="441"/>
      <c r="G172" s="441"/>
      <c r="H172" s="441"/>
      <c r="I172" s="441"/>
      <c r="J172" s="441"/>
      <c r="K172" s="475"/>
      <c r="L172" s="446"/>
    </row>
    <row r="173" spans="1:15" ht="27.75" customHeight="1">
      <c r="A173" s="493"/>
      <c r="B173" s="450" t="s">
        <v>253</v>
      </c>
      <c r="C173" s="441"/>
      <c r="D173" s="441"/>
      <c r="E173" s="441"/>
      <c r="F173" s="441"/>
      <c r="G173" s="441"/>
      <c r="H173" s="441"/>
      <c r="I173" s="441"/>
      <c r="J173" s="441"/>
      <c r="K173" s="449"/>
      <c r="L173" s="477"/>
      <c r="M173" s="472"/>
    </row>
    <row r="174" spans="1:15" ht="21" customHeight="1">
      <c r="A174" s="170"/>
      <c r="B174" s="448" t="s">
        <v>878</v>
      </c>
      <c r="C174" s="131"/>
      <c r="D174" s="131"/>
      <c r="E174" s="131"/>
      <c r="F174" s="131"/>
      <c r="G174" s="131"/>
      <c r="H174" s="131"/>
      <c r="I174" s="131"/>
      <c r="J174" s="131"/>
      <c r="K174" s="131"/>
      <c r="L174" s="446"/>
    </row>
    <row r="175" spans="1:15" ht="30">
      <c r="A175" s="290"/>
      <c r="B175" s="480" t="s">
        <v>852</v>
      </c>
      <c r="C175" s="494"/>
      <c r="D175" s="494"/>
      <c r="E175" s="494"/>
      <c r="F175" s="494"/>
      <c r="G175" s="494"/>
      <c r="H175" s="494"/>
      <c r="I175" s="494"/>
      <c r="J175" s="494"/>
      <c r="K175" s="144"/>
      <c r="L175" s="446"/>
    </row>
    <row r="176" spans="1:15" ht="45">
      <c r="A176" s="494">
        <v>1</v>
      </c>
      <c r="B176" s="223" t="s">
        <v>828</v>
      </c>
      <c r="C176" s="219" t="s">
        <v>240</v>
      </c>
      <c r="D176" s="219">
        <v>3.9</v>
      </c>
      <c r="E176" s="219"/>
      <c r="F176" s="219"/>
      <c r="G176" s="219"/>
      <c r="H176" s="219"/>
      <c r="I176" s="219"/>
      <c r="J176" s="219"/>
      <c r="K176" s="144"/>
      <c r="L176" s="446"/>
    </row>
    <row r="177" spans="1:13" ht="30">
      <c r="A177" s="494">
        <v>2</v>
      </c>
      <c r="B177" s="223" t="s">
        <v>806</v>
      </c>
      <c r="C177" s="219" t="s">
        <v>240</v>
      </c>
      <c r="D177" s="219">
        <v>0.26</v>
      </c>
      <c r="E177" s="219"/>
      <c r="F177" s="219"/>
      <c r="G177" s="219"/>
      <c r="H177" s="219"/>
      <c r="I177" s="219"/>
      <c r="J177" s="219"/>
      <c r="K177" s="144"/>
      <c r="L177" s="446"/>
    </row>
    <row r="178" spans="1:13">
      <c r="A178" s="494">
        <v>3</v>
      </c>
      <c r="B178" s="223" t="s">
        <v>811</v>
      </c>
      <c r="C178" s="219" t="s">
        <v>43</v>
      </c>
      <c r="D178" s="219">
        <f>D177*1.6</f>
        <v>0.41600000000000004</v>
      </c>
      <c r="E178" s="219"/>
      <c r="F178" s="219"/>
      <c r="G178" s="219"/>
      <c r="H178" s="219"/>
      <c r="I178" s="219"/>
      <c r="J178" s="252"/>
      <c r="K178" s="144"/>
      <c r="L178" s="446"/>
    </row>
    <row r="179" spans="1:13" ht="40.5" customHeight="1">
      <c r="A179" s="494">
        <v>4</v>
      </c>
      <c r="B179" s="233" t="s">
        <v>799</v>
      </c>
      <c r="C179" s="494" t="s">
        <v>157</v>
      </c>
      <c r="D179" s="494">
        <v>2</v>
      </c>
      <c r="E179" s="494"/>
      <c r="F179" s="494"/>
      <c r="G179" s="494"/>
      <c r="H179" s="219"/>
      <c r="I179" s="494"/>
      <c r="J179" s="494"/>
      <c r="K179" s="144"/>
      <c r="L179" s="446"/>
    </row>
    <row r="180" spans="1:13" ht="45">
      <c r="A180" s="494">
        <v>5</v>
      </c>
      <c r="B180" s="299" t="s">
        <v>831</v>
      </c>
      <c r="C180" s="219" t="s">
        <v>43</v>
      </c>
      <c r="D180" s="219">
        <v>2</v>
      </c>
      <c r="E180" s="219"/>
      <c r="F180" s="219"/>
      <c r="G180" s="219"/>
      <c r="H180" s="292"/>
      <c r="I180" s="292"/>
      <c r="J180" s="219"/>
      <c r="K180" s="144"/>
      <c r="L180" s="446"/>
    </row>
    <row r="181" spans="1:13" ht="30">
      <c r="A181" s="494">
        <v>6</v>
      </c>
      <c r="B181" s="223" t="s">
        <v>800</v>
      </c>
      <c r="C181" s="219" t="s">
        <v>240</v>
      </c>
      <c r="D181" s="219">
        <v>3.9</v>
      </c>
      <c r="E181" s="219"/>
      <c r="F181" s="219"/>
      <c r="G181" s="219"/>
      <c r="H181" s="252"/>
      <c r="I181" s="219"/>
      <c r="J181" s="219"/>
      <c r="K181" s="144"/>
      <c r="L181" s="446"/>
    </row>
    <row r="182" spans="1:13" ht="30">
      <c r="A182" s="494">
        <v>7</v>
      </c>
      <c r="B182" s="223" t="s">
        <v>802</v>
      </c>
      <c r="C182" s="219" t="s">
        <v>240</v>
      </c>
      <c r="D182" s="494">
        <v>3.6</v>
      </c>
      <c r="E182" s="494"/>
      <c r="F182" s="494"/>
      <c r="G182" s="494"/>
      <c r="H182" s="494"/>
      <c r="I182" s="494"/>
      <c r="J182" s="494"/>
      <c r="K182" s="144"/>
      <c r="L182" s="446"/>
    </row>
    <row r="183" spans="1:13" ht="30">
      <c r="A183" s="494">
        <v>8</v>
      </c>
      <c r="B183" s="293" t="s">
        <v>812</v>
      </c>
      <c r="C183" s="494" t="s">
        <v>43</v>
      </c>
      <c r="D183" s="494">
        <f>D182*1.6</f>
        <v>5.7600000000000007</v>
      </c>
      <c r="E183" s="494"/>
      <c r="F183" s="494"/>
      <c r="G183" s="494"/>
      <c r="H183" s="494"/>
      <c r="I183" s="252"/>
      <c r="J183" s="252"/>
      <c r="K183" s="144"/>
      <c r="L183" s="446"/>
    </row>
    <row r="184" spans="1:13" ht="15.75">
      <c r="A184" s="290"/>
      <c r="B184" s="450" t="s">
        <v>158</v>
      </c>
      <c r="C184" s="290"/>
      <c r="D184" s="290"/>
      <c r="E184" s="290"/>
      <c r="F184" s="494"/>
      <c r="G184" s="290"/>
      <c r="H184" s="494"/>
      <c r="I184" s="290"/>
      <c r="J184" s="494"/>
      <c r="K184" s="476"/>
      <c r="L184" s="446"/>
      <c r="M184" s="473"/>
    </row>
    <row r="185" spans="1:13" ht="30">
      <c r="A185" s="170"/>
      <c r="B185" s="448" t="s">
        <v>879</v>
      </c>
      <c r="C185" s="131"/>
      <c r="D185" s="131"/>
      <c r="E185" s="131"/>
      <c r="F185" s="131"/>
      <c r="G185" s="131"/>
      <c r="H185" s="131"/>
      <c r="I185" s="131"/>
      <c r="J185" s="131"/>
      <c r="K185" s="131"/>
      <c r="L185" s="446"/>
      <c r="M185" s="473"/>
    </row>
    <row r="186" spans="1:13" ht="45">
      <c r="A186" s="290"/>
      <c r="B186" s="480" t="s">
        <v>854</v>
      </c>
      <c r="C186" s="494"/>
      <c r="D186" s="494"/>
      <c r="E186" s="494"/>
      <c r="F186" s="494"/>
      <c r="G186" s="494"/>
      <c r="H186" s="494"/>
      <c r="I186" s="494"/>
      <c r="J186" s="494"/>
      <c r="K186" s="144"/>
      <c r="L186" s="446"/>
      <c r="M186" s="473"/>
    </row>
    <row r="187" spans="1:13" ht="45">
      <c r="A187" s="494">
        <v>1</v>
      </c>
      <c r="B187" s="223" t="s">
        <v>828</v>
      </c>
      <c r="C187" s="219" t="s">
        <v>240</v>
      </c>
      <c r="D187" s="219">
        <v>1.95</v>
      </c>
      <c r="E187" s="219"/>
      <c r="F187" s="219"/>
      <c r="G187" s="219"/>
      <c r="H187" s="219"/>
      <c r="I187" s="219"/>
      <c r="J187" s="219"/>
      <c r="K187" s="144"/>
      <c r="L187" s="446"/>
      <c r="M187" s="473"/>
    </row>
    <row r="188" spans="1:13" ht="30">
      <c r="A188" s="494">
        <v>2</v>
      </c>
      <c r="B188" s="223" t="s">
        <v>806</v>
      </c>
      <c r="C188" s="219" t="s">
        <v>240</v>
      </c>
      <c r="D188" s="219">
        <v>0.13</v>
      </c>
      <c r="E188" s="219"/>
      <c r="F188" s="219"/>
      <c r="G188" s="219"/>
      <c r="H188" s="219"/>
      <c r="I188" s="219"/>
      <c r="J188" s="219"/>
      <c r="K188" s="144"/>
      <c r="L188" s="446"/>
      <c r="M188" s="473"/>
    </row>
    <row r="189" spans="1:13">
      <c r="A189" s="494">
        <v>3</v>
      </c>
      <c r="B189" s="223" t="s">
        <v>811</v>
      </c>
      <c r="C189" s="219" t="s">
        <v>43</v>
      </c>
      <c r="D189" s="219">
        <f>D188*1.6</f>
        <v>0.20800000000000002</v>
      </c>
      <c r="E189" s="219"/>
      <c r="F189" s="219"/>
      <c r="G189" s="219"/>
      <c r="H189" s="219"/>
      <c r="I189" s="219"/>
      <c r="J189" s="252"/>
      <c r="K189" s="144"/>
      <c r="L189" s="446"/>
      <c r="M189" s="473"/>
    </row>
    <row r="190" spans="1:13" ht="36" customHeight="1">
      <c r="A190" s="494">
        <v>4</v>
      </c>
      <c r="B190" s="233" t="s">
        <v>799</v>
      </c>
      <c r="C190" s="494" t="s">
        <v>157</v>
      </c>
      <c r="D190" s="494">
        <v>1</v>
      </c>
      <c r="E190" s="494"/>
      <c r="F190" s="494"/>
      <c r="G190" s="494"/>
      <c r="H190" s="219"/>
      <c r="I190" s="494"/>
      <c r="J190" s="494"/>
      <c r="K190" s="144"/>
      <c r="L190" s="446"/>
      <c r="M190" s="473"/>
    </row>
    <row r="191" spans="1:13" ht="45">
      <c r="A191" s="494">
        <v>5</v>
      </c>
      <c r="B191" s="299" t="s">
        <v>831</v>
      </c>
      <c r="C191" s="219" t="s">
        <v>43</v>
      </c>
      <c r="D191" s="219">
        <v>1</v>
      </c>
      <c r="E191" s="219"/>
      <c r="F191" s="219"/>
      <c r="G191" s="219"/>
      <c r="H191" s="292"/>
      <c r="I191" s="292"/>
      <c r="J191" s="219"/>
      <c r="K191" s="144"/>
      <c r="L191" s="446"/>
      <c r="M191" s="473"/>
    </row>
    <row r="192" spans="1:13" ht="30">
      <c r="A192" s="494">
        <v>6</v>
      </c>
      <c r="B192" s="223" t="s">
        <v>800</v>
      </c>
      <c r="C192" s="219" t="s">
        <v>240</v>
      </c>
      <c r="D192" s="219">
        <v>1.95</v>
      </c>
      <c r="E192" s="219"/>
      <c r="F192" s="219"/>
      <c r="G192" s="219"/>
      <c r="H192" s="252"/>
      <c r="I192" s="219"/>
      <c r="J192" s="219"/>
      <c r="K192" s="144"/>
      <c r="L192" s="446"/>
      <c r="M192" s="473"/>
    </row>
    <row r="193" spans="1:13" ht="30">
      <c r="A193" s="494">
        <v>7</v>
      </c>
      <c r="B193" s="223" t="s">
        <v>802</v>
      </c>
      <c r="C193" s="219" t="s">
        <v>240</v>
      </c>
      <c r="D193" s="494">
        <v>5</v>
      </c>
      <c r="E193" s="494"/>
      <c r="F193" s="494"/>
      <c r="G193" s="494"/>
      <c r="H193" s="494"/>
      <c r="I193" s="494"/>
      <c r="J193" s="494"/>
      <c r="K193" s="144"/>
      <c r="L193" s="446"/>
      <c r="M193" s="473"/>
    </row>
    <row r="194" spans="1:13" ht="30">
      <c r="A194" s="494">
        <v>8</v>
      </c>
      <c r="B194" s="293" t="s">
        <v>812</v>
      </c>
      <c r="C194" s="494" t="s">
        <v>43</v>
      </c>
      <c r="D194" s="494">
        <f>D193*1.6</f>
        <v>8</v>
      </c>
      <c r="E194" s="494"/>
      <c r="F194" s="494"/>
      <c r="G194" s="494"/>
      <c r="H194" s="494"/>
      <c r="I194" s="252"/>
      <c r="J194" s="252"/>
      <c r="K194" s="144"/>
      <c r="L194" s="446"/>
      <c r="M194" s="473"/>
    </row>
    <row r="195" spans="1:13" ht="35.25" customHeight="1">
      <c r="A195" s="493">
        <v>10</v>
      </c>
      <c r="B195" s="231" t="s">
        <v>853</v>
      </c>
      <c r="C195" s="219" t="s">
        <v>240</v>
      </c>
      <c r="D195" s="447">
        <v>2</v>
      </c>
      <c r="E195" s="447"/>
      <c r="F195" s="447"/>
      <c r="G195" s="447"/>
      <c r="H195" s="455"/>
      <c r="I195" s="447"/>
      <c r="J195" s="447"/>
      <c r="K195" s="144"/>
      <c r="L195" s="446"/>
      <c r="M195" s="473"/>
    </row>
    <row r="196" spans="1:13">
      <c r="A196" s="493">
        <v>11</v>
      </c>
      <c r="B196" s="482" t="s">
        <v>813</v>
      </c>
      <c r="C196" s="447" t="s">
        <v>43</v>
      </c>
      <c r="D196" s="447">
        <f>D195*1.2</f>
        <v>2.4</v>
      </c>
      <c r="E196" s="447"/>
      <c r="F196" s="447"/>
      <c r="G196" s="447"/>
      <c r="H196" s="455"/>
      <c r="I196" s="447"/>
      <c r="J196" s="455"/>
      <c r="K196" s="292"/>
      <c r="L196" s="446"/>
      <c r="M196" s="473"/>
    </row>
    <row r="197" spans="1:13" ht="29.25" customHeight="1">
      <c r="A197" s="493">
        <v>12</v>
      </c>
      <c r="B197" s="457" t="s">
        <v>798</v>
      </c>
      <c r="C197" s="219" t="s">
        <v>240</v>
      </c>
      <c r="D197" s="447">
        <v>0.2</v>
      </c>
      <c r="E197" s="447"/>
      <c r="F197" s="447"/>
      <c r="G197" s="447"/>
      <c r="H197" s="447"/>
      <c r="I197" s="447"/>
      <c r="J197" s="447"/>
      <c r="K197" s="144"/>
      <c r="L197" s="446"/>
      <c r="M197" s="473"/>
    </row>
    <row r="198" spans="1:13" ht="23.25" customHeight="1">
      <c r="A198" s="493">
        <v>13</v>
      </c>
      <c r="B198" s="293" t="s">
        <v>855</v>
      </c>
      <c r="C198" s="219" t="s">
        <v>240</v>
      </c>
      <c r="D198" s="447">
        <v>2.8</v>
      </c>
      <c r="E198" s="494"/>
      <c r="F198" s="447"/>
      <c r="G198" s="494"/>
      <c r="H198" s="447"/>
      <c r="I198" s="494"/>
      <c r="J198" s="447"/>
      <c r="K198" s="494"/>
      <c r="L198" s="446"/>
      <c r="M198" s="473"/>
    </row>
    <row r="199" spans="1:13">
      <c r="A199" s="493">
        <v>14</v>
      </c>
      <c r="B199" s="245" t="s">
        <v>834</v>
      </c>
      <c r="C199" s="494" t="s">
        <v>157</v>
      </c>
      <c r="D199" s="494">
        <v>80</v>
      </c>
      <c r="E199" s="494"/>
      <c r="F199" s="494"/>
      <c r="G199" s="494"/>
      <c r="H199" s="494"/>
      <c r="I199" s="494"/>
      <c r="J199" s="494"/>
      <c r="K199" s="144"/>
      <c r="L199" s="446"/>
      <c r="M199" s="473"/>
    </row>
    <row r="200" spans="1:13">
      <c r="A200" s="493">
        <v>15</v>
      </c>
      <c r="B200" s="245" t="s">
        <v>835</v>
      </c>
      <c r="C200" s="494" t="s">
        <v>157</v>
      </c>
      <c r="D200" s="494">
        <v>80</v>
      </c>
      <c r="E200" s="494"/>
      <c r="F200" s="494"/>
      <c r="G200" s="494"/>
      <c r="H200" s="494"/>
      <c r="I200" s="494"/>
      <c r="J200" s="494"/>
      <c r="K200" s="144"/>
      <c r="L200" s="446"/>
      <c r="M200" s="473"/>
    </row>
    <row r="201" spans="1:13" ht="30">
      <c r="A201" s="290"/>
      <c r="B201" s="448" t="s">
        <v>880</v>
      </c>
      <c r="C201" s="290"/>
      <c r="D201" s="290"/>
      <c r="E201" s="290"/>
      <c r="F201" s="494"/>
      <c r="G201" s="290"/>
      <c r="H201" s="494"/>
      <c r="I201" s="290"/>
      <c r="J201" s="494"/>
      <c r="K201" s="476"/>
      <c r="L201" s="477"/>
      <c r="M201" s="473"/>
    </row>
    <row r="202" spans="1:13" ht="45">
      <c r="A202" s="447"/>
      <c r="B202" s="462" t="s">
        <v>856</v>
      </c>
      <c r="C202" s="493"/>
      <c r="D202" s="493"/>
      <c r="E202" s="493"/>
      <c r="F202" s="493"/>
      <c r="G202" s="493"/>
      <c r="H202" s="493"/>
      <c r="I202" s="493"/>
      <c r="J202" s="493"/>
      <c r="K202" s="493"/>
      <c r="L202" s="446"/>
      <c r="M202" s="473"/>
    </row>
    <row r="203" spans="1:13" ht="30">
      <c r="A203" s="493">
        <v>1</v>
      </c>
      <c r="B203" s="135" t="s">
        <v>810</v>
      </c>
      <c r="C203" s="131" t="s">
        <v>174</v>
      </c>
      <c r="D203" s="131">
        <v>1.4</v>
      </c>
      <c r="E203" s="219"/>
      <c r="F203" s="219"/>
      <c r="G203" s="219"/>
      <c r="H203" s="219"/>
      <c r="I203" s="219"/>
      <c r="J203" s="219"/>
      <c r="K203" s="144"/>
      <c r="L203" s="446"/>
      <c r="M203" s="473"/>
    </row>
    <row r="204" spans="1:13" ht="45">
      <c r="A204" s="493">
        <v>2</v>
      </c>
      <c r="B204" s="211" t="s">
        <v>826</v>
      </c>
      <c r="C204" s="131" t="s">
        <v>157</v>
      </c>
      <c r="D204" s="131">
        <v>2.5</v>
      </c>
      <c r="E204" s="219"/>
      <c r="F204" s="219"/>
      <c r="G204" s="219"/>
      <c r="H204" s="219"/>
      <c r="I204" s="219"/>
      <c r="J204" s="219"/>
      <c r="K204" s="144"/>
      <c r="L204" s="446"/>
      <c r="M204" s="473"/>
    </row>
    <row r="205" spans="1:13">
      <c r="A205" s="493">
        <v>3</v>
      </c>
      <c r="B205" s="211" t="s">
        <v>820</v>
      </c>
      <c r="C205" s="131" t="s">
        <v>43</v>
      </c>
      <c r="D205" s="463">
        <v>0.25</v>
      </c>
      <c r="E205" s="219"/>
      <c r="F205" s="252"/>
      <c r="G205" s="219"/>
      <c r="H205" s="144"/>
      <c r="I205" s="219"/>
      <c r="J205" s="144"/>
      <c r="K205" s="144"/>
      <c r="L205" s="446"/>
      <c r="M205" s="473"/>
    </row>
    <row r="206" spans="1:13">
      <c r="A206" s="493">
        <v>4</v>
      </c>
      <c r="B206" s="464" t="s">
        <v>824</v>
      </c>
      <c r="C206" s="465" t="s">
        <v>144</v>
      </c>
      <c r="D206" s="466">
        <v>8</v>
      </c>
      <c r="E206" s="466"/>
      <c r="F206" s="467"/>
      <c r="G206" s="466"/>
      <c r="H206" s="467"/>
      <c r="I206" s="466"/>
      <c r="J206" s="467"/>
      <c r="K206" s="468"/>
      <c r="L206" s="446"/>
      <c r="M206" s="473"/>
    </row>
    <row r="207" spans="1:13" ht="17.25">
      <c r="A207" s="493">
        <v>5</v>
      </c>
      <c r="B207" s="135" t="s">
        <v>266</v>
      </c>
      <c r="C207" s="131" t="s">
        <v>174</v>
      </c>
      <c r="D207" s="131">
        <v>1.4</v>
      </c>
      <c r="E207" s="219"/>
      <c r="F207" s="219"/>
      <c r="G207" s="219"/>
      <c r="H207" s="252"/>
      <c r="I207" s="219"/>
      <c r="J207" s="219"/>
      <c r="K207" s="144"/>
      <c r="L207" s="446"/>
      <c r="M207" s="473"/>
    </row>
    <row r="208" spans="1:13" ht="60">
      <c r="A208" s="493">
        <v>6</v>
      </c>
      <c r="B208" s="135" t="s">
        <v>819</v>
      </c>
      <c r="C208" s="131" t="s">
        <v>174</v>
      </c>
      <c r="D208" s="493">
        <v>1</v>
      </c>
      <c r="E208" s="494"/>
      <c r="F208" s="494"/>
      <c r="G208" s="494"/>
      <c r="H208" s="494"/>
      <c r="I208" s="494"/>
      <c r="J208" s="494"/>
      <c r="K208" s="144"/>
      <c r="L208" s="446"/>
      <c r="M208" s="473"/>
    </row>
    <row r="209" spans="1:13" ht="30">
      <c r="A209" s="493">
        <v>7</v>
      </c>
      <c r="B209" s="458" t="s">
        <v>807</v>
      </c>
      <c r="C209" s="493" t="s">
        <v>43</v>
      </c>
      <c r="D209" s="493">
        <f t="shared" ref="D209" si="0">D208*1.6</f>
        <v>1.6</v>
      </c>
      <c r="E209" s="494"/>
      <c r="F209" s="494"/>
      <c r="G209" s="494"/>
      <c r="H209" s="252"/>
      <c r="I209" s="252"/>
      <c r="J209" s="252"/>
      <c r="K209" s="144"/>
      <c r="L209" s="446"/>
      <c r="M209" s="473"/>
    </row>
    <row r="210" spans="1:13">
      <c r="A210" s="494"/>
      <c r="B210" s="444" t="s">
        <v>215</v>
      </c>
      <c r="C210" s="441"/>
      <c r="D210" s="441"/>
      <c r="E210" s="441"/>
      <c r="F210" s="441"/>
      <c r="G210" s="441"/>
      <c r="H210" s="441"/>
      <c r="I210" s="441"/>
      <c r="J210" s="441"/>
      <c r="K210" s="449"/>
      <c r="L210" s="446"/>
      <c r="M210" s="473"/>
    </row>
    <row r="211" spans="1:13" ht="30">
      <c r="A211" s="290"/>
      <c r="B211" s="448" t="s">
        <v>881</v>
      </c>
      <c r="C211" s="290"/>
      <c r="D211" s="290"/>
      <c r="E211" s="290"/>
      <c r="F211" s="494"/>
      <c r="G211" s="290"/>
      <c r="H211" s="494"/>
      <c r="I211" s="290"/>
      <c r="J211" s="494"/>
      <c r="K211" s="476"/>
      <c r="L211" s="477"/>
      <c r="M211" s="473"/>
    </row>
    <row r="212" spans="1:13" ht="45">
      <c r="A212" s="447"/>
      <c r="B212" s="462" t="s">
        <v>857</v>
      </c>
      <c r="C212" s="493"/>
      <c r="D212" s="493"/>
      <c r="E212" s="493"/>
      <c r="F212" s="493"/>
      <c r="G212" s="493"/>
      <c r="H212" s="493"/>
      <c r="I212" s="493"/>
      <c r="J212" s="493"/>
      <c r="K212" s="493"/>
      <c r="L212" s="446"/>
      <c r="M212" s="473"/>
    </row>
    <row r="213" spans="1:13" ht="30">
      <c r="A213" s="493">
        <v>1</v>
      </c>
      <c r="B213" s="135" t="s">
        <v>810</v>
      </c>
      <c r="C213" s="131" t="s">
        <v>174</v>
      </c>
      <c r="D213" s="131">
        <v>0.84</v>
      </c>
      <c r="E213" s="219"/>
      <c r="F213" s="219"/>
      <c r="G213" s="219"/>
      <c r="H213" s="219"/>
      <c r="I213" s="219"/>
      <c r="J213" s="219"/>
      <c r="K213" s="144"/>
      <c r="L213" s="446"/>
      <c r="M213" s="473"/>
    </row>
    <row r="214" spans="1:13" ht="45">
      <c r="A214" s="493">
        <v>2</v>
      </c>
      <c r="B214" s="211" t="s">
        <v>826</v>
      </c>
      <c r="C214" s="131" t="s">
        <v>157</v>
      </c>
      <c r="D214" s="131">
        <v>1.5</v>
      </c>
      <c r="E214" s="219"/>
      <c r="F214" s="219"/>
      <c r="G214" s="219"/>
      <c r="H214" s="219"/>
      <c r="I214" s="219"/>
      <c r="J214" s="219"/>
      <c r="K214" s="144"/>
      <c r="L214" s="446"/>
      <c r="M214" s="473"/>
    </row>
    <row r="215" spans="1:13">
      <c r="A215" s="493">
        <v>3</v>
      </c>
      <c r="B215" s="211" t="s">
        <v>820</v>
      </c>
      <c r="C215" s="131" t="s">
        <v>43</v>
      </c>
      <c r="D215" s="463">
        <v>0.2</v>
      </c>
      <c r="E215" s="219"/>
      <c r="F215" s="252"/>
      <c r="G215" s="219"/>
      <c r="H215" s="144"/>
      <c r="I215" s="219"/>
      <c r="J215" s="144"/>
      <c r="K215" s="144"/>
      <c r="L215" s="446"/>
      <c r="M215" s="473"/>
    </row>
    <row r="216" spans="1:13">
      <c r="A216" s="493">
        <v>4</v>
      </c>
      <c r="B216" s="464" t="s">
        <v>824</v>
      </c>
      <c r="C216" s="465" t="s">
        <v>144</v>
      </c>
      <c r="D216" s="466">
        <v>4</v>
      </c>
      <c r="E216" s="466"/>
      <c r="F216" s="467"/>
      <c r="G216" s="466"/>
      <c r="H216" s="467"/>
      <c r="I216" s="466"/>
      <c r="J216" s="467"/>
      <c r="K216" s="468"/>
      <c r="L216" s="446"/>
      <c r="M216" s="473"/>
    </row>
    <row r="217" spans="1:13" ht="17.25">
      <c r="A217" s="493">
        <v>5</v>
      </c>
      <c r="B217" s="135" t="s">
        <v>266</v>
      </c>
      <c r="C217" s="131" t="s">
        <v>174</v>
      </c>
      <c r="D217" s="131">
        <v>0.84</v>
      </c>
      <c r="E217" s="219"/>
      <c r="F217" s="219"/>
      <c r="G217" s="219"/>
      <c r="H217" s="252"/>
      <c r="I217" s="219"/>
      <c r="J217" s="219"/>
      <c r="K217" s="144"/>
      <c r="L217" s="446"/>
      <c r="M217" s="473"/>
    </row>
    <row r="218" spans="1:13" ht="60">
      <c r="A218" s="493">
        <v>6</v>
      </c>
      <c r="B218" s="135" t="s">
        <v>819</v>
      </c>
      <c r="C218" s="131" t="s">
        <v>174</v>
      </c>
      <c r="D218" s="493">
        <v>4</v>
      </c>
      <c r="E218" s="494"/>
      <c r="F218" s="494"/>
      <c r="G218" s="494"/>
      <c r="H218" s="494"/>
      <c r="I218" s="494"/>
      <c r="J218" s="494"/>
      <c r="K218" s="144"/>
      <c r="L218" s="446"/>
      <c r="M218" s="473"/>
    </row>
    <row r="219" spans="1:13" ht="30">
      <c r="A219" s="493">
        <v>7</v>
      </c>
      <c r="B219" s="458" t="s">
        <v>807</v>
      </c>
      <c r="C219" s="493" t="s">
        <v>43</v>
      </c>
      <c r="D219" s="493">
        <f t="shared" ref="D219" si="1">D218*1.6</f>
        <v>6.4</v>
      </c>
      <c r="E219" s="494"/>
      <c r="F219" s="494"/>
      <c r="G219" s="494"/>
      <c r="H219" s="252"/>
      <c r="I219" s="252"/>
      <c r="J219" s="252"/>
      <c r="K219" s="144"/>
      <c r="L219" s="446"/>
      <c r="M219" s="473"/>
    </row>
    <row r="220" spans="1:13">
      <c r="A220" s="494"/>
      <c r="B220" s="444" t="s">
        <v>215</v>
      </c>
      <c r="C220" s="441"/>
      <c r="D220" s="441"/>
      <c r="E220" s="441"/>
      <c r="F220" s="441"/>
      <c r="G220" s="441"/>
      <c r="H220" s="441"/>
      <c r="I220" s="441"/>
      <c r="J220" s="441"/>
      <c r="K220" s="449"/>
      <c r="L220" s="446"/>
      <c r="M220" s="473"/>
    </row>
    <row r="221" spans="1:13" ht="32.25" customHeight="1">
      <c r="A221" s="494"/>
      <c r="B221" s="448" t="s">
        <v>882</v>
      </c>
      <c r="C221" s="441"/>
      <c r="D221" s="441"/>
      <c r="E221" s="441"/>
      <c r="F221" s="441"/>
      <c r="G221" s="441"/>
      <c r="H221" s="441"/>
      <c r="I221" s="441"/>
      <c r="J221" s="441"/>
      <c r="K221" s="449"/>
      <c r="L221" s="446"/>
      <c r="M221" s="473"/>
    </row>
    <row r="222" spans="1:13" ht="46.5" customHeight="1">
      <c r="A222" s="494"/>
      <c r="B222" s="450" t="s">
        <v>858</v>
      </c>
      <c r="C222" s="494"/>
      <c r="D222" s="494"/>
      <c r="E222" s="494"/>
      <c r="F222" s="494"/>
      <c r="G222" s="494"/>
      <c r="H222" s="494"/>
      <c r="I222" s="494"/>
      <c r="J222" s="494"/>
      <c r="K222" s="494"/>
      <c r="L222" s="446"/>
    </row>
    <row r="223" spans="1:13" ht="35.25" customHeight="1">
      <c r="A223" s="447">
        <v>1</v>
      </c>
      <c r="B223" s="454" t="s">
        <v>821</v>
      </c>
      <c r="C223" s="447" t="s">
        <v>585</v>
      </c>
      <c r="D223" s="447">
        <v>1.26</v>
      </c>
      <c r="E223" s="447"/>
      <c r="F223" s="447"/>
      <c r="G223" s="447"/>
      <c r="H223" s="455"/>
      <c r="I223" s="447"/>
      <c r="J223" s="447"/>
      <c r="K223" s="455"/>
      <c r="L223" s="446"/>
    </row>
    <row r="224" spans="1:13" ht="39" customHeight="1">
      <c r="A224" s="447">
        <v>2</v>
      </c>
      <c r="B224" s="454" t="s">
        <v>815</v>
      </c>
      <c r="C224" s="447" t="s">
        <v>43</v>
      </c>
      <c r="D224" s="456">
        <f>D223*1.2</f>
        <v>1.512</v>
      </c>
      <c r="E224" s="447"/>
      <c r="F224" s="447"/>
      <c r="G224" s="447"/>
      <c r="H224" s="455"/>
      <c r="I224" s="447"/>
      <c r="J224" s="447"/>
      <c r="K224" s="455"/>
      <c r="L224" s="446"/>
    </row>
    <row r="225" spans="1:17" ht="30">
      <c r="A225" s="447">
        <v>3</v>
      </c>
      <c r="B225" s="223" t="s">
        <v>806</v>
      </c>
      <c r="C225" s="219" t="s">
        <v>240</v>
      </c>
      <c r="D225" s="219">
        <v>0.21</v>
      </c>
      <c r="E225" s="219"/>
      <c r="F225" s="292"/>
      <c r="G225" s="219"/>
      <c r="H225" s="292"/>
      <c r="I225" s="219"/>
      <c r="J225" s="219"/>
      <c r="K225" s="252"/>
      <c r="L225" s="446"/>
      <c r="P225" s="128">
        <v>2</v>
      </c>
    </row>
    <row r="226" spans="1:17">
      <c r="A226" s="447">
        <v>4</v>
      </c>
      <c r="B226" s="223" t="s">
        <v>803</v>
      </c>
      <c r="C226" s="219" t="s">
        <v>43</v>
      </c>
      <c r="D226" s="252">
        <f>D225*1.6</f>
        <v>0.33600000000000002</v>
      </c>
      <c r="E226" s="219"/>
      <c r="F226" s="219"/>
      <c r="G226" s="219"/>
      <c r="H226" s="252"/>
      <c r="I226" s="219"/>
      <c r="J226" s="219"/>
      <c r="K226" s="144"/>
      <c r="L226" s="446"/>
      <c r="P226" s="128">
        <v>2</v>
      </c>
    </row>
    <row r="227" spans="1:17" ht="40.5" customHeight="1">
      <c r="A227" s="447">
        <v>5</v>
      </c>
      <c r="B227" s="457" t="s">
        <v>816</v>
      </c>
      <c r="C227" s="447" t="s">
        <v>585</v>
      </c>
      <c r="D227" s="447">
        <v>0.13</v>
      </c>
      <c r="E227" s="447"/>
      <c r="F227" s="447"/>
      <c r="G227" s="447"/>
      <c r="H227" s="447"/>
      <c r="I227" s="447"/>
      <c r="J227" s="447"/>
      <c r="K227" s="447"/>
      <c r="L227" s="446"/>
    </row>
    <row r="228" spans="1:17" ht="32.25" customHeight="1">
      <c r="A228" s="447">
        <v>6</v>
      </c>
      <c r="B228" s="231" t="s">
        <v>885</v>
      </c>
      <c r="C228" s="447" t="s">
        <v>585</v>
      </c>
      <c r="D228" s="447">
        <v>0.66</v>
      </c>
      <c r="E228" s="494"/>
      <c r="F228" s="447"/>
      <c r="G228" s="494"/>
      <c r="H228" s="447"/>
      <c r="I228" s="494"/>
      <c r="J228" s="447"/>
      <c r="K228" s="494"/>
      <c r="L228" s="446"/>
    </row>
    <row r="229" spans="1:17" ht="18.75" customHeight="1">
      <c r="A229" s="447">
        <v>7</v>
      </c>
      <c r="B229" s="245" t="s">
        <v>291</v>
      </c>
      <c r="C229" s="494" t="s">
        <v>157</v>
      </c>
      <c r="D229" s="494">
        <v>22.5</v>
      </c>
      <c r="E229" s="494"/>
      <c r="F229" s="494"/>
      <c r="G229" s="494"/>
      <c r="H229" s="494"/>
      <c r="I229" s="494"/>
      <c r="J229" s="494"/>
      <c r="K229" s="144"/>
      <c r="L229" s="446"/>
    </row>
    <row r="230" spans="1:17" ht="24" customHeight="1">
      <c r="A230" s="447">
        <v>8</v>
      </c>
      <c r="B230" s="245" t="s">
        <v>292</v>
      </c>
      <c r="C230" s="494" t="s">
        <v>157</v>
      </c>
      <c r="D230" s="494">
        <v>30</v>
      </c>
      <c r="E230" s="494"/>
      <c r="F230" s="494"/>
      <c r="G230" s="494"/>
      <c r="H230" s="494"/>
      <c r="I230" s="494"/>
      <c r="J230" s="494"/>
      <c r="K230" s="494"/>
      <c r="L230" s="446"/>
      <c r="M230" s="473"/>
    </row>
    <row r="231" spans="1:17" ht="20.25" customHeight="1">
      <c r="A231" s="447">
        <v>9</v>
      </c>
      <c r="B231" s="245" t="s">
        <v>293</v>
      </c>
      <c r="C231" s="494" t="s">
        <v>157</v>
      </c>
      <c r="D231" s="494">
        <v>33</v>
      </c>
      <c r="E231" s="494"/>
      <c r="F231" s="494"/>
      <c r="G231" s="494"/>
      <c r="H231" s="494"/>
      <c r="I231" s="494"/>
      <c r="J231" s="494"/>
      <c r="K231" s="144"/>
      <c r="L231" s="446"/>
      <c r="Q231" s="128">
        <v>5</v>
      </c>
    </row>
    <row r="232" spans="1:17" ht="21.75" customHeight="1">
      <c r="A232" s="447">
        <v>10</v>
      </c>
      <c r="B232" s="231" t="s">
        <v>294</v>
      </c>
      <c r="C232" s="494" t="s">
        <v>157</v>
      </c>
      <c r="D232" s="447">
        <v>6</v>
      </c>
      <c r="E232" s="494"/>
      <c r="F232" s="494"/>
      <c r="G232" s="494"/>
      <c r="H232" s="447"/>
      <c r="I232" s="494"/>
      <c r="J232" s="447"/>
      <c r="K232" s="144"/>
      <c r="L232" s="446"/>
    </row>
    <row r="233" spans="1:17" ht="18.75" customHeight="1">
      <c r="A233" s="447">
        <v>11</v>
      </c>
      <c r="B233" s="231" t="s">
        <v>822</v>
      </c>
      <c r="C233" s="494" t="s">
        <v>157</v>
      </c>
      <c r="D233" s="494">
        <v>9</v>
      </c>
      <c r="E233" s="494"/>
      <c r="F233" s="252"/>
      <c r="G233" s="494"/>
      <c r="H233" s="494"/>
      <c r="I233" s="494"/>
      <c r="J233" s="494"/>
      <c r="K233" s="144"/>
      <c r="L233" s="446"/>
    </row>
    <row r="234" spans="1:17" ht="15.75">
      <c r="A234" s="447"/>
      <c r="B234" s="447" t="s">
        <v>215</v>
      </c>
      <c r="C234" s="459"/>
      <c r="D234" s="459"/>
      <c r="E234" s="459"/>
      <c r="F234" s="459"/>
      <c r="G234" s="459"/>
      <c r="H234" s="459"/>
      <c r="I234" s="459"/>
      <c r="J234" s="459"/>
      <c r="K234" s="460"/>
      <c r="L234" s="446"/>
    </row>
    <row r="235" spans="1:17" ht="45">
      <c r="A235" s="486"/>
      <c r="B235" s="469" t="s">
        <v>887</v>
      </c>
      <c r="C235" s="495"/>
      <c r="D235" s="495"/>
      <c r="E235" s="495"/>
      <c r="F235" s="495"/>
      <c r="G235" s="495"/>
      <c r="H235" s="495"/>
      <c r="I235" s="495"/>
      <c r="J235" s="495"/>
      <c r="K235" s="475"/>
      <c r="L235" s="446"/>
      <c r="M235" s="483"/>
    </row>
    <row r="236" spans="1:17">
      <c r="A236" s="486"/>
      <c r="B236" s="496" t="s">
        <v>859</v>
      </c>
      <c r="C236" s="495"/>
      <c r="D236" s="495"/>
      <c r="E236" s="495"/>
      <c r="F236" s="495"/>
      <c r="G236" s="495"/>
      <c r="H236" s="495"/>
      <c r="I236" s="495"/>
      <c r="J236" s="495"/>
      <c r="K236" s="475"/>
      <c r="L236" s="446"/>
      <c r="M236" s="483"/>
    </row>
    <row r="237" spans="1:17" ht="60">
      <c r="A237" s="486">
        <v>1</v>
      </c>
      <c r="B237" s="497" t="s">
        <v>860</v>
      </c>
      <c r="C237" s="485" t="s">
        <v>157</v>
      </c>
      <c r="D237" s="487">
        <v>162</v>
      </c>
      <c r="E237" s="487"/>
      <c r="F237" s="487"/>
      <c r="G237" s="487"/>
      <c r="H237" s="487"/>
      <c r="I237" s="487"/>
      <c r="J237" s="487"/>
      <c r="K237" s="488"/>
      <c r="L237" s="477"/>
      <c r="M237" s="483"/>
    </row>
    <row r="238" spans="1:17" ht="15.75">
      <c r="A238" s="484"/>
      <c r="B238" s="490" t="s">
        <v>888</v>
      </c>
      <c r="C238" s="498"/>
      <c r="D238" s="498"/>
      <c r="E238" s="498"/>
      <c r="F238" s="498"/>
      <c r="G238" s="498"/>
      <c r="H238" s="498"/>
      <c r="I238" s="498"/>
      <c r="J238" s="498"/>
      <c r="K238" s="499"/>
      <c r="L238" s="477"/>
      <c r="M238" s="483"/>
    </row>
    <row r="239" spans="1:17" ht="45">
      <c r="A239" s="486"/>
      <c r="B239" s="500" t="s">
        <v>861</v>
      </c>
      <c r="C239" s="486"/>
      <c r="D239" s="486"/>
      <c r="E239" s="486"/>
      <c r="F239" s="486"/>
      <c r="G239" s="486"/>
      <c r="H239" s="486"/>
      <c r="I239" s="486"/>
      <c r="J239" s="486"/>
      <c r="K239" s="486"/>
      <c r="L239" s="492"/>
      <c r="M239" s="483"/>
    </row>
    <row r="240" spans="1:17" ht="30">
      <c r="A240" s="486">
        <v>1</v>
      </c>
      <c r="B240" s="501" t="s">
        <v>805</v>
      </c>
      <c r="C240" s="491" t="s">
        <v>862</v>
      </c>
      <c r="D240" s="491">
        <v>3.6</v>
      </c>
      <c r="E240" s="487"/>
      <c r="F240" s="487"/>
      <c r="G240" s="487"/>
      <c r="H240" s="487"/>
      <c r="I240" s="487"/>
      <c r="J240" s="487"/>
      <c r="K240" s="481"/>
      <c r="L240" s="492"/>
      <c r="M240" s="483"/>
    </row>
    <row r="241" spans="1:13" ht="45">
      <c r="A241" s="486">
        <v>2</v>
      </c>
      <c r="B241" s="502" t="s">
        <v>823</v>
      </c>
      <c r="C241" s="491" t="s">
        <v>157</v>
      </c>
      <c r="D241" s="491">
        <v>12</v>
      </c>
      <c r="E241" s="487"/>
      <c r="F241" s="487"/>
      <c r="G241" s="487"/>
      <c r="H241" s="487"/>
      <c r="I241" s="487"/>
      <c r="J241" s="487"/>
      <c r="K241" s="481"/>
      <c r="L241" s="492"/>
      <c r="M241" s="483"/>
    </row>
    <row r="242" spans="1:13">
      <c r="A242" s="486">
        <v>3</v>
      </c>
      <c r="B242" s="502" t="s">
        <v>820</v>
      </c>
      <c r="C242" s="491" t="s">
        <v>43</v>
      </c>
      <c r="D242" s="503">
        <f>D241*0.0487</f>
        <v>0.58440000000000003</v>
      </c>
      <c r="E242" s="487"/>
      <c r="F242" s="504"/>
      <c r="G242" s="487"/>
      <c r="H242" s="481"/>
      <c r="I242" s="487"/>
      <c r="J242" s="481"/>
      <c r="K242" s="481"/>
      <c r="L242" s="492"/>
      <c r="M242" s="483"/>
    </row>
    <row r="243" spans="1:13">
      <c r="A243" s="486">
        <v>4</v>
      </c>
      <c r="B243" s="505" t="s">
        <v>824</v>
      </c>
      <c r="C243" s="506" t="s">
        <v>144</v>
      </c>
      <c r="D243" s="507">
        <v>12</v>
      </c>
      <c r="E243" s="507"/>
      <c r="F243" s="487"/>
      <c r="G243" s="507"/>
      <c r="H243" s="487"/>
      <c r="I243" s="507"/>
      <c r="J243" s="487"/>
      <c r="K243" s="487"/>
      <c r="L243" s="492"/>
      <c r="M243" s="483"/>
    </row>
    <row r="244" spans="1:13" ht="17.25">
      <c r="A244" s="486">
        <v>5</v>
      </c>
      <c r="B244" s="501" t="s">
        <v>266</v>
      </c>
      <c r="C244" s="491" t="s">
        <v>862</v>
      </c>
      <c r="D244" s="491">
        <v>3.6</v>
      </c>
      <c r="E244" s="487"/>
      <c r="F244" s="487"/>
      <c r="G244" s="487"/>
      <c r="H244" s="504"/>
      <c r="I244" s="487"/>
      <c r="J244" s="487"/>
      <c r="K244" s="481"/>
      <c r="L244" s="492"/>
      <c r="M244" s="483"/>
    </row>
    <row r="245" spans="1:13" ht="60">
      <c r="A245" s="486">
        <v>6</v>
      </c>
      <c r="B245" s="501" t="s">
        <v>819</v>
      </c>
      <c r="C245" s="491" t="s">
        <v>862</v>
      </c>
      <c r="D245" s="486">
        <v>14.2</v>
      </c>
      <c r="E245" s="485"/>
      <c r="F245" s="485"/>
      <c r="G245" s="485"/>
      <c r="H245" s="485"/>
      <c r="I245" s="485"/>
      <c r="J245" s="485"/>
      <c r="K245" s="481"/>
      <c r="L245" s="492"/>
      <c r="M245" s="483"/>
    </row>
    <row r="246" spans="1:13" ht="30">
      <c r="A246" s="486">
        <v>7</v>
      </c>
      <c r="B246" s="508" t="s">
        <v>801</v>
      </c>
      <c r="C246" s="486" t="s">
        <v>43</v>
      </c>
      <c r="D246" s="486">
        <f>D245*1.6</f>
        <v>22.72</v>
      </c>
      <c r="E246" s="485"/>
      <c r="F246" s="485"/>
      <c r="G246" s="485"/>
      <c r="H246" s="504"/>
      <c r="I246" s="504"/>
      <c r="J246" s="504"/>
      <c r="K246" s="481"/>
      <c r="L246" s="492"/>
      <c r="M246" s="483"/>
    </row>
    <row r="247" spans="1:13">
      <c r="A247" s="486"/>
      <c r="B247" s="489" t="s">
        <v>215</v>
      </c>
      <c r="C247" s="495"/>
      <c r="D247" s="495"/>
      <c r="E247" s="495"/>
      <c r="F247" s="495"/>
      <c r="G247" s="495"/>
      <c r="H247" s="495"/>
      <c r="I247" s="495"/>
      <c r="J247" s="495"/>
      <c r="K247" s="449"/>
      <c r="L247" s="446"/>
      <c r="M247" s="483"/>
    </row>
    <row r="248" spans="1:13">
      <c r="A248" s="484"/>
      <c r="B248" s="490" t="s">
        <v>889</v>
      </c>
      <c r="C248" s="485"/>
      <c r="D248" s="485"/>
      <c r="E248" s="485"/>
      <c r="F248" s="485"/>
      <c r="G248" s="485"/>
      <c r="H248" s="485"/>
      <c r="I248" s="485"/>
      <c r="J248" s="485"/>
      <c r="K248" s="481"/>
      <c r="L248" s="477"/>
      <c r="M248" s="483"/>
    </row>
    <row r="249" spans="1:13">
      <c r="A249" s="484"/>
      <c r="B249" s="496" t="s">
        <v>859</v>
      </c>
      <c r="C249" s="485"/>
      <c r="D249" s="485"/>
      <c r="E249" s="485"/>
      <c r="F249" s="485"/>
      <c r="G249" s="485"/>
      <c r="H249" s="485"/>
      <c r="I249" s="485"/>
      <c r="J249" s="485"/>
      <c r="K249" s="481"/>
      <c r="L249" s="477"/>
      <c r="M249" s="483"/>
    </row>
    <row r="250" spans="1:13" ht="60">
      <c r="A250" s="486">
        <v>1</v>
      </c>
      <c r="B250" s="497" t="s">
        <v>860</v>
      </c>
      <c r="C250" s="485" t="s">
        <v>157</v>
      </c>
      <c r="D250" s="487">
        <v>125</v>
      </c>
      <c r="E250" s="487"/>
      <c r="F250" s="487"/>
      <c r="G250" s="487"/>
      <c r="H250" s="487"/>
      <c r="I250" s="487"/>
      <c r="J250" s="487"/>
      <c r="K250" s="488"/>
      <c r="L250" s="477"/>
      <c r="M250" s="483"/>
    </row>
    <row r="251" spans="1:13">
      <c r="A251" s="486"/>
      <c r="B251" s="484" t="s">
        <v>215</v>
      </c>
      <c r="C251" s="485"/>
      <c r="D251" s="487"/>
      <c r="E251" s="487"/>
      <c r="F251" s="487"/>
      <c r="G251" s="487"/>
      <c r="H251" s="487"/>
      <c r="I251" s="487"/>
      <c r="J251" s="487"/>
      <c r="K251" s="488"/>
      <c r="L251" s="446"/>
      <c r="M251" s="483"/>
    </row>
    <row r="252" spans="1:13">
      <c r="A252" s="486"/>
      <c r="B252" s="443" t="s">
        <v>890</v>
      </c>
      <c r="C252" s="495"/>
      <c r="D252" s="495"/>
      <c r="E252" s="495"/>
      <c r="F252" s="495"/>
      <c r="G252" s="495"/>
      <c r="H252" s="495"/>
      <c r="I252" s="495"/>
      <c r="J252" s="495"/>
      <c r="K252" s="475"/>
      <c r="L252" s="446"/>
      <c r="M252" s="483"/>
    </row>
    <row r="253" spans="1:13" ht="45">
      <c r="A253" s="485"/>
      <c r="B253" s="496" t="s">
        <v>863</v>
      </c>
      <c r="C253" s="485"/>
      <c r="D253" s="485"/>
      <c r="E253" s="485"/>
      <c r="F253" s="485"/>
      <c r="G253" s="485"/>
      <c r="H253" s="485"/>
      <c r="I253" s="485"/>
      <c r="J253" s="485"/>
      <c r="K253" s="485"/>
      <c r="L253" s="446"/>
      <c r="M253" s="483"/>
    </row>
    <row r="254" spans="1:13" ht="30">
      <c r="A254" s="484">
        <v>1</v>
      </c>
      <c r="B254" s="509" t="s">
        <v>821</v>
      </c>
      <c r="C254" s="484" t="s">
        <v>833</v>
      </c>
      <c r="D254" s="484">
        <v>1.68</v>
      </c>
      <c r="E254" s="484"/>
      <c r="F254" s="484"/>
      <c r="G254" s="484"/>
      <c r="H254" s="510"/>
      <c r="I254" s="484"/>
      <c r="J254" s="484"/>
      <c r="K254" s="510"/>
      <c r="L254" s="446"/>
      <c r="M254" s="483"/>
    </row>
    <row r="255" spans="1:13" ht="30">
      <c r="A255" s="484">
        <v>2</v>
      </c>
      <c r="B255" s="509" t="s">
        <v>815</v>
      </c>
      <c r="C255" s="484" t="s">
        <v>43</v>
      </c>
      <c r="D255" s="511">
        <f>D254*1.2</f>
        <v>2.016</v>
      </c>
      <c r="E255" s="484"/>
      <c r="F255" s="484"/>
      <c r="G255" s="484"/>
      <c r="H255" s="510"/>
      <c r="I255" s="484"/>
      <c r="J255" s="484"/>
      <c r="K255" s="510"/>
      <c r="L255" s="446"/>
      <c r="M255" s="483"/>
    </row>
    <row r="256" spans="1:13" ht="30">
      <c r="A256" s="484">
        <v>3</v>
      </c>
      <c r="B256" s="497" t="s">
        <v>806</v>
      </c>
      <c r="C256" s="487" t="s">
        <v>864</v>
      </c>
      <c r="D256" s="487">
        <v>0.21</v>
      </c>
      <c r="E256" s="487"/>
      <c r="F256" s="512"/>
      <c r="G256" s="487"/>
      <c r="H256" s="512"/>
      <c r="I256" s="487"/>
      <c r="J256" s="487"/>
      <c r="K256" s="504"/>
      <c r="L256" s="446"/>
      <c r="M256" s="483"/>
    </row>
    <row r="257" spans="1:13">
      <c r="A257" s="484">
        <v>4</v>
      </c>
      <c r="B257" s="497" t="s">
        <v>865</v>
      </c>
      <c r="C257" s="487" t="s">
        <v>43</v>
      </c>
      <c r="D257" s="504">
        <f>D256*1.6</f>
        <v>0.33600000000000002</v>
      </c>
      <c r="E257" s="487"/>
      <c r="F257" s="487"/>
      <c r="G257" s="487"/>
      <c r="H257" s="504"/>
      <c r="I257" s="487"/>
      <c r="J257" s="487"/>
      <c r="K257" s="481"/>
      <c r="L257" s="446"/>
      <c r="M257" s="483"/>
    </row>
    <row r="258" spans="1:13" ht="45">
      <c r="A258" s="484">
        <v>5</v>
      </c>
      <c r="B258" s="513" t="s">
        <v>816</v>
      </c>
      <c r="C258" s="484" t="s">
        <v>833</v>
      </c>
      <c r="D258" s="484">
        <v>0.16</v>
      </c>
      <c r="E258" s="484"/>
      <c r="F258" s="484"/>
      <c r="G258" s="484"/>
      <c r="H258" s="484"/>
      <c r="I258" s="484"/>
      <c r="J258" s="484"/>
      <c r="K258" s="484"/>
      <c r="L258" s="446"/>
      <c r="M258" s="483"/>
    </row>
    <row r="259" spans="1:13" ht="15.75">
      <c r="A259" s="484">
        <v>6</v>
      </c>
      <c r="B259" s="514" t="s">
        <v>886</v>
      </c>
      <c r="C259" s="484" t="s">
        <v>833</v>
      </c>
      <c r="D259" s="484">
        <v>0.9</v>
      </c>
      <c r="E259" s="485"/>
      <c r="F259" s="484"/>
      <c r="G259" s="485"/>
      <c r="H259" s="484"/>
      <c r="I259" s="485"/>
      <c r="J259" s="484"/>
      <c r="K259" s="485"/>
      <c r="L259" s="446"/>
      <c r="M259" s="483"/>
    </row>
    <row r="260" spans="1:13">
      <c r="A260" s="484">
        <v>7</v>
      </c>
      <c r="B260" s="515" t="s">
        <v>291</v>
      </c>
      <c r="C260" s="485" t="s">
        <v>157</v>
      </c>
      <c r="D260" s="485">
        <v>30</v>
      </c>
      <c r="E260" s="485"/>
      <c r="F260" s="485"/>
      <c r="G260" s="485"/>
      <c r="H260" s="485"/>
      <c r="I260" s="485"/>
      <c r="J260" s="485"/>
      <c r="K260" s="481"/>
      <c r="L260" s="446"/>
      <c r="M260" s="483"/>
    </row>
    <row r="261" spans="1:13">
      <c r="A261" s="484">
        <v>8</v>
      </c>
      <c r="B261" s="515" t="s">
        <v>292</v>
      </c>
      <c r="C261" s="485" t="s">
        <v>157</v>
      </c>
      <c r="D261" s="485">
        <v>40</v>
      </c>
      <c r="E261" s="485"/>
      <c r="F261" s="485"/>
      <c r="G261" s="485"/>
      <c r="H261" s="485"/>
      <c r="I261" s="485"/>
      <c r="J261" s="485"/>
      <c r="K261" s="485"/>
      <c r="L261" s="446"/>
      <c r="M261" s="483"/>
    </row>
    <row r="262" spans="1:13">
      <c r="A262" s="484">
        <v>9</v>
      </c>
      <c r="B262" s="515" t="s">
        <v>293</v>
      </c>
      <c r="C262" s="485" t="s">
        <v>157</v>
      </c>
      <c r="D262" s="485">
        <v>44</v>
      </c>
      <c r="E262" s="485"/>
      <c r="F262" s="485"/>
      <c r="G262" s="485"/>
      <c r="H262" s="485"/>
      <c r="I262" s="485"/>
      <c r="J262" s="485"/>
      <c r="K262" s="481"/>
      <c r="L262" s="446"/>
      <c r="M262" s="483"/>
    </row>
    <row r="263" spans="1:13">
      <c r="A263" s="484">
        <v>10</v>
      </c>
      <c r="B263" s="514" t="s">
        <v>294</v>
      </c>
      <c r="C263" s="485" t="s">
        <v>157</v>
      </c>
      <c r="D263" s="484">
        <v>8</v>
      </c>
      <c r="E263" s="485"/>
      <c r="F263" s="485"/>
      <c r="G263" s="485"/>
      <c r="H263" s="484"/>
      <c r="I263" s="485"/>
      <c r="J263" s="484"/>
      <c r="K263" s="481"/>
      <c r="L263" s="446"/>
      <c r="M263" s="483"/>
    </row>
    <row r="264" spans="1:13">
      <c r="A264" s="484">
        <v>11</v>
      </c>
      <c r="B264" s="514" t="s">
        <v>822</v>
      </c>
      <c r="C264" s="485" t="s">
        <v>157</v>
      </c>
      <c r="D264" s="485">
        <v>12</v>
      </c>
      <c r="E264" s="485"/>
      <c r="F264" s="504"/>
      <c r="G264" s="485"/>
      <c r="H264" s="485"/>
      <c r="I264" s="485"/>
      <c r="J264" s="485"/>
      <c r="K264" s="481"/>
      <c r="L264" s="446"/>
      <c r="M264" s="483"/>
    </row>
    <row r="265" spans="1:13" ht="15.75">
      <c r="A265" s="484"/>
      <c r="B265" s="484" t="s">
        <v>215</v>
      </c>
      <c r="C265" s="498"/>
      <c r="D265" s="498"/>
      <c r="E265" s="498"/>
      <c r="F265" s="498"/>
      <c r="G265" s="498"/>
      <c r="H265" s="498"/>
      <c r="I265" s="498"/>
      <c r="J265" s="498"/>
      <c r="K265" s="499"/>
      <c r="L265" s="446"/>
      <c r="M265" s="483"/>
    </row>
    <row r="266" spans="1:13">
      <c r="A266" s="489"/>
      <c r="B266" s="490" t="s">
        <v>891</v>
      </c>
      <c r="C266" s="491"/>
      <c r="D266" s="491"/>
      <c r="E266" s="487"/>
      <c r="F266" s="487"/>
      <c r="G266" s="487"/>
      <c r="H266" s="504"/>
      <c r="I266" s="487"/>
      <c r="J266" s="487"/>
      <c r="K266" s="481"/>
      <c r="L266" s="446"/>
      <c r="M266" s="483"/>
    </row>
    <row r="267" spans="1:13" ht="45">
      <c r="A267" s="493"/>
      <c r="B267" s="462" t="s">
        <v>866</v>
      </c>
      <c r="C267" s="493"/>
      <c r="D267" s="493"/>
      <c r="E267" s="493"/>
      <c r="F267" s="493"/>
      <c r="G267" s="493"/>
      <c r="H267" s="493"/>
      <c r="I267" s="493"/>
      <c r="J267" s="493"/>
      <c r="K267" s="493"/>
      <c r="L267" s="446"/>
      <c r="M267" s="483"/>
    </row>
    <row r="268" spans="1:13" ht="30">
      <c r="A268" s="493">
        <v>1</v>
      </c>
      <c r="B268" s="135" t="s">
        <v>805</v>
      </c>
      <c r="C268" s="131" t="s">
        <v>174</v>
      </c>
      <c r="D268" s="131">
        <v>1.2</v>
      </c>
      <c r="E268" s="219"/>
      <c r="F268" s="219"/>
      <c r="G268" s="219"/>
      <c r="H268" s="219"/>
      <c r="I268" s="219"/>
      <c r="J268" s="219"/>
      <c r="K268" s="144"/>
      <c r="L268" s="446"/>
      <c r="M268" s="483"/>
    </row>
    <row r="269" spans="1:13" ht="45">
      <c r="A269" s="493">
        <v>2</v>
      </c>
      <c r="B269" s="211" t="s">
        <v>823</v>
      </c>
      <c r="C269" s="131" t="s">
        <v>157</v>
      </c>
      <c r="D269" s="131">
        <v>4</v>
      </c>
      <c r="E269" s="219"/>
      <c r="F269" s="219"/>
      <c r="G269" s="219"/>
      <c r="H269" s="219"/>
      <c r="I269" s="219"/>
      <c r="J269" s="219"/>
      <c r="K269" s="144"/>
      <c r="L269" s="446"/>
      <c r="M269" s="483"/>
    </row>
    <row r="270" spans="1:13">
      <c r="A270" s="493">
        <v>3</v>
      </c>
      <c r="B270" s="211" t="s">
        <v>820</v>
      </c>
      <c r="C270" s="131" t="s">
        <v>43</v>
      </c>
      <c r="D270" s="463">
        <v>0.2</v>
      </c>
      <c r="E270" s="219"/>
      <c r="F270" s="252"/>
      <c r="G270" s="219"/>
      <c r="H270" s="144"/>
      <c r="I270" s="219"/>
      <c r="J270" s="144"/>
      <c r="K270" s="144"/>
      <c r="L270" s="446"/>
      <c r="M270" s="483"/>
    </row>
    <row r="271" spans="1:13">
      <c r="A271" s="493">
        <v>4</v>
      </c>
      <c r="B271" s="464" t="s">
        <v>824</v>
      </c>
      <c r="C271" s="465" t="s">
        <v>144</v>
      </c>
      <c r="D271" s="466">
        <v>6</v>
      </c>
      <c r="E271" s="466"/>
      <c r="F271" s="467"/>
      <c r="G271" s="466"/>
      <c r="H271" s="467"/>
      <c r="I271" s="466"/>
      <c r="J271" s="467"/>
      <c r="K271" s="468"/>
      <c r="L271" s="446"/>
      <c r="M271" s="483"/>
    </row>
    <row r="272" spans="1:13" ht="17.25">
      <c r="A272" s="493">
        <v>5</v>
      </c>
      <c r="B272" s="135" t="s">
        <v>266</v>
      </c>
      <c r="C272" s="131" t="s">
        <v>174</v>
      </c>
      <c r="D272" s="131">
        <v>1.2</v>
      </c>
      <c r="E272" s="219"/>
      <c r="F272" s="219"/>
      <c r="G272" s="219"/>
      <c r="H272" s="252"/>
      <c r="I272" s="219"/>
      <c r="J272" s="219"/>
      <c r="K272" s="144"/>
      <c r="L272" s="446"/>
      <c r="M272" s="483"/>
    </row>
    <row r="273" spans="1:13" ht="60">
      <c r="A273" s="493">
        <v>6</v>
      </c>
      <c r="B273" s="135" t="s">
        <v>819</v>
      </c>
      <c r="C273" s="131" t="s">
        <v>174</v>
      </c>
      <c r="D273" s="493">
        <v>4</v>
      </c>
      <c r="E273" s="494"/>
      <c r="F273" s="494"/>
      <c r="G273" s="494"/>
      <c r="H273" s="494"/>
      <c r="I273" s="494"/>
      <c r="J273" s="494"/>
      <c r="K273" s="144"/>
      <c r="L273" s="446"/>
      <c r="M273" s="483"/>
    </row>
    <row r="274" spans="1:13" ht="30">
      <c r="A274" s="493">
        <v>7</v>
      </c>
      <c r="B274" s="458" t="s">
        <v>807</v>
      </c>
      <c r="C274" s="493" t="s">
        <v>43</v>
      </c>
      <c r="D274" s="493">
        <f>D273*1.6</f>
        <v>6.4</v>
      </c>
      <c r="E274" s="494"/>
      <c r="F274" s="494"/>
      <c r="G274" s="494"/>
      <c r="H274" s="252"/>
      <c r="I274" s="252"/>
      <c r="J274" s="252"/>
      <c r="K274" s="144"/>
      <c r="L274" s="446"/>
      <c r="M274" s="483"/>
    </row>
    <row r="275" spans="1:13">
      <c r="A275" s="493"/>
      <c r="B275" s="444" t="s">
        <v>215</v>
      </c>
      <c r="C275" s="441"/>
      <c r="D275" s="441"/>
      <c r="E275" s="441"/>
      <c r="F275" s="441"/>
      <c r="G275" s="441"/>
      <c r="H275" s="441"/>
      <c r="I275" s="441"/>
      <c r="J275" s="441"/>
      <c r="K275" s="449"/>
      <c r="L275" s="446"/>
      <c r="M275" s="483"/>
    </row>
    <row r="276" spans="1:13">
      <c r="A276" s="489"/>
      <c r="B276" s="490" t="s">
        <v>892</v>
      </c>
      <c r="C276" s="491"/>
      <c r="D276" s="486"/>
      <c r="E276" s="485"/>
      <c r="F276" s="485"/>
      <c r="G276" s="485"/>
      <c r="H276" s="485"/>
      <c r="I276" s="485"/>
      <c r="J276" s="485"/>
      <c r="K276" s="481"/>
      <c r="L276" s="492"/>
      <c r="M276" s="483"/>
    </row>
    <row r="277" spans="1:13">
      <c r="A277" s="489"/>
      <c r="B277" s="496" t="s">
        <v>859</v>
      </c>
      <c r="C277" s="491"/>
      <c r="D277" s="486"/>
      <c r="E277" s="485"/>
      <c r="F277" s="485"/>
      <c r="G277" s="485"/>
      <c r="H277" s="485"/>
      <c r="I277" s="485"/>
      <c r="J277" s="485"/>
      <c r="K277" s="481"/>
      <c r="L277" s="492"/>
      <c r="M277" s="483"/>
    </row>
    <row r="278" spans="1:13" ht="60">
      <c r="A278" s="486">
        <v>1</v>
      </c>
      <c r="B278" s="497" t="s">
        <v>860</v>
      </c>
      <c r="C278" s="485" t="s">
        <v>157</v>
      </c>
      <c r="D278" s="487">
        <v>255</v>
      </c>
      <c r="E278" s="487"/>
      <c r="F278" s="487"/>
      <c r="G278" s="487"/>
      <c r="H278" s="487"/>
      <c r="I278" s="487"/>
      <c r="J278" s="487"/>
      <c r="K278" s="488"/>
      <c r="L278" s="477"/>
      <c r="M278" s="483"/>
    </row>
    <row r="279" spans="1:13">
      <c r="A279" s="485"/>
      <c r="B279" s="490" t="s">
        <v>893</v>
      </c>
      <c r="C279" s="487"/>
      <c r="D279" s="484"/>
      <c r="E279" s="484"/>
      <c r="F279" s="484"/>
      <c r="G279" s="484"/>
      <c r="H279" s="484"/>
      <c r="I279" s="484"/>
      <c r="J279" s="484"/>
      <c r="K279" s="481"/>
      <c r="L279" s="477"/>
      <c r="M279" s="483"/>
    </row>
    <row r="280" spans="1:13">
      <c r="A280" s="485"/>
      <c r="B280" s="490" t="s">
        <v>867</v>
      </c>
      <c r="C280" s="487"/>
      <c r="D280" s="484"/>
      <c r="E280" s="484"/>
      <c r="F280" s="484"/>
      <c r="G280" s="484"/>
      <c r="H280" s="484"/>
      <c r="I280" s="484"/>
      <c r="J280" s="484"/>
      <c r="K280" s="481"/>
      <c r="L280" s="477"/>
      <c r="M280" s="483"/>
    </row>
    <row r="281" spans="1:13" ht="30">
      <c r="A281" s="485">
        <v>1</v>
      </c>
      <c r="B281" s="514" t="s">
        <v>868</v>
      </c>
      <c r="C281" s="487" t="s">
        <v>869</v>
      </c>
      <c r="D281" s="484">
        <v>26.5</v>
      </c>
      <c r="E281" s="485"/>
      <c r="F281" s="484"/>
      <c r="G281" s="485"/>
      <c r="H281" s="484"/>
      <c r="I281" s="485"/>
      <c r="J281" s="484"/>
      <c r="K281" s="516"/>
      <c r="L281" s="477"/>
      <c r="M281" s="483"/>
    </row>
    <row r="282" spans="1:13">
      <c r="A282" s="485"/>
      <c r="B282" s="496" t="s">
        <v>158</v>
      </c>
      <c r="C282" s="487"/>
      <c r="D282" s="484"/>
      <c r="E282" s="485"/>
      <c r="F282" s="484"/>
      <c r="G282" s="485"/>
      <c r="H282" s="484"/>
      <c r="I282" s="485"/>
      <c r="J282" s="484"/>
      <c r="K282" s="516"/>
      <c r="L282" s="477"/>
      <c r="M282" s="483"/>
    </row>
    <row r="283" spans="1:13" s="521" customFormat="1" ht="57.75" customHeight="1">
      <c r="A283" s="466"/>
      <c r="B283" s="518" t="s">
        <v>908</v>
      </c>
      <c r="C283" s="466"/>
      <c r="D283" s="466"/>
      <c r="E283" s="466"/>
      <c r="F283" s="466"/>
      <c r="G283" s="466"/>
      <c r="H283" s="466"/>
      <c r="I283" s="466"/>
      <c r="J283" s="466"/>
      <c r="K283" s="466"/>
      <c r="L283" s="519"/>
      <c r="M283" s="520"/>
    </row>
    <row r="284" spans="1:13" s="521" customFormat="1" ht="47.25" customHeight="1">
      <c r="A284" s="466">
        <v>1</v>
      </c>
      <c r="B284" s="522" t="s">
        <v>894</v>
      </c>
      <c r="C284" s="465" t="s">
        <v>895</v>
      </c>
      <c r="D284" s="466">
        <v>25</v>
      </c>
      <c r="E284" s="466"/>
      <c r="F284" s="466"/>
      <c r="G284" s="466"/>
      <c r="H284" s="466"/>
      <c r="I284" s="466"/>
      <c r="J284" s="466"/>
      <c r="K284" s="523"/>
      <c r="L284" s="519"/>
      <c r="M284" s="520"/>
    </row>
    <row r="285" spans="1:13" s="521" customFormat="1" ht="22.5" customHeight="1">
      <c r="A285" s="466">
        <v>2</v>
      </c>
      <c r="B285" s="522" t="s">
        <v>896</v>
      </c>
      <c r="C285" s="465" t="s">
        <v>43</v>
      </c>
      <c r="D285" s="466">
        <f>D284*1.6</f>
        <v>40</v>
      </c>
      <c r="E285" s="466"/>
      <c r="F285" s="466"/>
      <c r="G285" s="466"/>
      <c r="H285" s="466"/>
      <c r="I285" s="466"/>
      <c r="J285" s="524"/>
      <c r="K285" s="523"/>
      <c r="L285" s="519"/>
      <c r="M285" s="520"/>
    </row>
    <row r="286" spans="1:13" s="521" customFormat="1" ht="22.5" customHeight="1">
      <c r="A286" s="466">
        <v>3</v>
      </c>
      <c r="B286" s="522" t="s">
        <v>897</v>
      </c>
      <c r="C286" s="465" t="s">
        <v>898</v>
      </c>
      <c r="D286" s="466">
        <v>250</v>
      </c>
      <c r="E286" s="466"/>
      <c r="F286" s="466"/>
      <c r="G286" s="466"/>
      <c r="H286" s="466"/>
      <c r="I286" s="466"/>
      <c r="J286" s="466"/>
      <c r="K286" s="523"/>
      <c r="L286" s="519"/>
      <c r="M286" s="520"/>
    </row>
    <row r="287" spans="1:13" s="521" customFormat="1" ht="32.25" customHeight="1">
      <c r="A287" s="466">
        <v>4</v>
      </c>
      <c r="B287" s="522" t="s">
        <v>899</v>
      </c>
      <c r="C287" s="465" t="s">
        <v>898</v>
      </c>
      <c r="D287" s="466">
        <v>250</v>
      </c>
      <c r="E287" s="466"/>
      <c r="F287" s="466"/>
      <c r="G287" s="466"/>
      <c r="H287" s="466"/>
      <c r="I287" s="466"/>
      <c r="J287" s="466"/>
      <c r="K287" s="523"/>
      <c r="L287" s="519"/>
      <c r="M287" s="520"/>
    </row>
    <row r="288" spans="1:13" s="521" customFormat="1" ht="28.5" customHeight="1">
      <c r="A288" s="466">
        <v>5</v>
      </c>
      <c r="B288" s="522" t="s">
        <v>900</v>
      </c>
      <c r="C288" s="465" t="s">
        <v>43</v>
      </c>
      <c r="D288" s="466">
        <f>D287*0.3</f>
        <v>75</v>
      </c>
      <c r="E288" s="466"/>
      <c r="F288" s="466"/>
      <c r="G288" s="466"/>
      <c r="H288" s="466"/>
      <c r="I288" s="466"/>
      <c r="J288" s="524"/>
      <c r="K288" s="523"/>
      <c r="L288" s="519"/>
      <c r="M288" s="520"/>
    </row>
    <row r="289" spans="1:13" s="521" customFormat="1" ht="33" customHeight="1">
      <c r="A289" s="466">
        <v>6</v>
      </c>
      <c r="B289" s="522" t="s">
        <v>901</v>
      </c>
      <c r="C289" s="465" t="s">
        <v>898</v>
      </c>
      <c r="D289" s="466">
        <v>250</v>
      </c>
      <c r="E289" s="466"/>
      <c r="F289" s="466"/>
      <c r="G289" s="466"/>
      <c r="H289" s="466"/>
      <c r="I289" s="466"/>
      <c r="J289" s="466"/>
      <c r="K289" s="523"/>
      <c r="L289" s="519"/>
      <c r="M289" s="520"/>
    </row>
    <row r="290" spans="1:13" s="521" customFormat="1" ht="43.5" customHeight="1">
      <c r="A290" s="466">
        <v>7</v>
      </c>
      <c r="B290" s="522" t="s">
        <v>902</v>
      </c>
      <c r="C290" s="465" t="s">
        <v>895</v>
      </c>
      <c r="D290" s="466">
        <v>12</v>
      </c>
      <c r="E290" s="466"/>
      <c r="F290" s="466"/>
      <c r="G290" s="466"/>
      <c r="H290" s="466"/>
      <c r="I290" s="466"/>
      <c r="J290" s="466"/>
      <c r="K290" s="523"/>
      <c r="L290" s="519"/>
      <c r="M290" s="520"/>
    </row>
    <row r="291" spans="1:13" s="521" customFormat="1" ht="22.5" customHeight="1">
      <c r="A291" s="466">
        <v>8</v>
      </c>
      <c r="B291" s="522" t="s">
        <v>903</v>
      </c>
      <c r="C291" s="465" t="s">
        <v>43</v>
      </c>
      <c r="D291" s="466">
        <f>D290*1.6</f>
        <v>19.200000000000003</v>
      </c>
      <c r="E291" s="466"/>
      <c r="F291" s="466"/>
      <c r="G291" s="466"/>
      <c r="H291" s="466"/>
      <c r="I291" s="466"/>
      <c r="J291" s="524"/>
      <c r="K291" s="523"/>
      <c r="L291" s="519"/>
      <c r="M291" s="520"/>
    </row>
    <row r="292" spans="1:13" s="521" customFormat="1" ht="22.5" customHeight="1">
      <c r="A292" s="466"/>
      <c r="B292" s="466" t="s">
        <v>158</v>
      </c>
      <c r="C292" s="465"/>
      <c r="D292" s="466"/>
      <c r="E292" s="466"/>
      <c r="F292" s="466"/>
      <c r="G292" s="466"/>
      <c r="H292" s="466"/>
      <c r="I292" s="466"/>
      <c r="J292" s="466"/>
      <c r="K292" s="525"/>
      <c r="L292" s="519"/>
      <c r="M292" s="520"/>
    </row>
    <row r="293" spans="1:13" s="521" customFormat="1" ht="58.5" customHeight="1">
      <c r="A293" s="466"/>
      <c r="B293" s="526" t="s">
        <v>907</v>
      </c>
      <c r="C293" s="465"/>
      <c r="D293" s="466"/>
      <c r="E293" s="466"/>
      <c r="F293" s="466"/>
      <c r="G293" s="466"/>
      <c r="H293" s="466"/>
      <c r="I293" s="466"/>
      <c r="J293" s="466"/>
      <c r="K293" s="525"/>
      <c r="L293" s="519"/>
      <c r="M293" s="520"/>
    </row>
    <row r="294" spans="1:13" s="521" customFormat="1" ht="33" customHeight="1">
      <c r="A294" s="517">
        <v>1</v>
      </c>
      <c r="B294" s="231" t="s">
        <v>904</v>
      </c>
      <c r="C294" s="219" t="s">
        <v>240</v>
      </c>
      <c r="D294" s="447">
        <v>10</v>
      </c>
      <c r="E294" s="447"/>
      <c r="F294" s="447"/>
      <c r="G294" s="447"/>
      <c r="H294" s="455"/>
      <c r="I294" s="447"/>
      <c r="J294" s="447"/>
      <c r="K294" s="144"/>
      <c r="L294" s="519"/>
      <c r="M294" s="520"/>
    </row>
    <row r="295" spans="1:13" s="521" customFormat="1" ht="26.25" customHeight="1">
      <c r="A295" s="517">
        <v>2</v>
      </c>
      <c r="B295" s="482" t="s">
        <v>813</v>
      </c>
      <c r="C295" s="447" t="s">
        <v>43</v>
      </c>
      <c r="D295" s="447">
        <f>D294*1.04</f>
        <v>10.4</v>
      </c>
      <c r="E295" s="447"/>
      <c r="F295" s="447"/>
      <c r="G295" s="447"/>
      <c r="H295" s="455"/>
      <c r="I295" s="447"/>
      <c r="J295" s="455"/>
      <c r="K295" s="292"/>
      <c r="L295" s="519"/>
      <c r="M295" s="520"/>
    </row>
    <row r="296" spans="1:13" s="521" customFormat="1" ht="33.75" customHeight="1">
      <c r="A296" s="517">
        <v>3</v>
      </c>
      <c r="B296" s="457" t="s">
        <v>798</v>
      </c>
      <c r="C296" s="219" t="s">
        <v>240</v>
      </c>
      <c r="D296" s="447">
        <v>1</v>
      </c>
      <c r="E296" s="447"/>
      <c r="F296" s="447"/>
      <c r="G296" s="447"/>
      <c r="H296" s="447"/>
      <c r="I296" s="447"/>
      <c r="J296" s="447"/>
      <c r="K296" s="144"/>
      <c r="L296" s="519"/>
      <c r="M296" s="520"/>
    </row>
    <row r="297" spans="1:13" s="521" customFormat="1" ht="22.5" customHeight="1">
      <c r="A297" s="517">
        <v>4</v>
      </c>
      <c r="B297" s="231" t="s">
        <v>380</v>
      </c>
      <c r="C297" s="219" t="s">
        <v>240</v>
      </c>
      <c r="D297" s="447">
        <v>7.2</v>
      </c>
      <c r="E297" s="517"/>
      <c r="F297" s="447"/>
      <c r="G297" s="517"/>
      <c r="H297" s="447"/>
      <c r="I297" s="517"/>
      <c r="J297" s="447"/>
      <c r="K297" s="517"/>
      <c r="L297" s="519"/>
      <c r="M297" s="520"/>
    </row>
    <row r="298" spans="1:13" s="521" customFormat="1" ht="22.5" customHeight="1">
      <c r="A298" s="517">
        <v>5</v>
      </c>
      <c r="B298" s="245" t="s">
        <v>834</v>
      </c>
      <c r="C298" s="517" t="s">
        <v>157</v>
      </c>
      <c r="D298" s="517">
        <v>100</v>
      </c>
      <c r="E298" s="517"/>
      <c r="F298" s="517"/>
      <c r="G298" s="517"/>
      <c r="H298" s="517"/>
      <c r="I298" s="517"/>
      <c r="J298" s="517"/>
      <c r="K298" s="144"/>
      <c r="L298" s="519"/>
      <c r="M298" s="520"/>
    </row>
    <row r="299" spans="1:13" s="521" customFormat="1" ht="35.25" customHeight="1">
      <c r="A299" s="517">
        <v>6</v>
      </c>
      <c r="B299" s="245" t="s">
        <v>835</v>
      </c>
      <c r="C299" s="517" t="s">
        <v>157</v>
      </c>
      <c r="D299" s="517">
        <v>100</v>
      </c>
      <c r="E299" s="517"/>
      <c r="F299" s="517"/>
      <c r="G299" s="517"/>
      <c r="H299" s="517"/>
      <c r="I299" s="517"/>
      <c r="J299" s="517"/>
      <c r="K299" s="144"/>
      <c r="L299" s="519"/>
      <c r="M299" s="520"/>
    </row>
    <row r="300" spans="1:13" s="521" customFormat="1" ht="41.25" customHeight="1">
      <c r="A300" s="517">
        <v>7</v>
      </c>
      <c r="B300" s="223" t="s">
        <v>905</v>
      </c>
      <c r="C300" s="219" t="s">
        <v>240</v>
      </c>
      <c r="D300" s="517">
        <v>14.2</v>
      </c>
      <c r="E300" s="517"/>
      <c r="F300" s="517"/>
      <c r="G300" s="517"/>
      <c r="H300" s="517"/>
      <c r="I300" s="517"/>
      <c r="J300" s="517"/>
      <c r="K300" s="517"/>
      <c r="L300" s="519"/>
      <c r="M300" s="520"/>
    </row>
    <row r="301" spans="1:13" s="521" customFormat="1" ht="30.75" customHeight="1">
      <c r="A301" s="517">
        <v>8</v>
      </c>
      <c r="B301" s="293" t="s">
        <v>804</v>
      </c>
      <c r="C301" s="517" t="s">
        <v>43</v>
      </c>
      <c r="D301" s="517">
        <v>14.4</v>
      </c>
      <c r="E301" s="517"/>
      <c r="F301" s="517"/>
      <c r="G301" s="517"/>
      <c r="H301" s="252"/>
      <c r="I301" s="252"/>
      <c r="J301" s="252"/>
      <c r="K301" s="252"/>
      <c r="L301" s="519"/>
      <c r="M301" s="520"/>
    </row>
    <row r="302" spans="1:13" s="521" customFormat="1" ht="22.5" customHeight="1">
      <c r="A302" s="517"/>
      <c r="B302" s="517" t="s">
        <v>906</v>
      </c>
      <c r="C302" s="219"/>
      <c r="D302" s="447"/>
      <c r="E302" s="447"/>
      <c r="F302" s="447"/>
      <c r="G302" s="447"/>
      <c r="H302" s="447"/>
      <c r="I302" s="447"/>
      <c r="J302" s="447"/>
      <c r="K302" s="291"/>
      <c r="L302" s="519"/>
      <c r="M302" s="520"/>
    </row>
    <row r="303" spans="1:13" ht="15.75">
      <c r="A303" s="290"/>
      <c r="B303" s="494" t="s">
        <v>870</v>
      </c>
      <c r="C303" s="290"/>
      <c r="D303" s="290"/>
      <c r="E303" s="290"/>
      <c r="F303" s="290"/>
      <c r="G303" s="290"/>
      <c r="H303" s="290"/>
      <c r="I303" s="290"/>
      <c r="J303" s="290"/>
      <c r="K303" s="144"/>
      <c r="M303" s="483"/>
    </row>
    <row r="304" spans="1:13" ht="15.75">
      <c r="A304" s="290"/>
      <c r="B304" s="494" t="s">
        <v>270</v>
      </c>
      <c r="C304" s="290"/>
      <c r="D304" s="290"/>
      <c r="E304" s="290"/>
      <c r="F304" s="290"/>
      <c r="G304" s="290"/>
      <c r="H304" s="290"/>
      <c r="I304" s="290"/>
      <c r="J304" s="290"/>
      <c r="K304" s="144"/>
    </row>
    <row r="305" spans="1:11" ht="15.75">
      <c r="A305" s="290"/>
      <c r="B305" s="494" t="s">
        <v>158</v>
      </c>
      <c r="C305" s="290"/>
      <c r="D305" s="290"/>
      <c r="E305" s="290"/>
      <c r="F305" s="290"/>
      <c r="G305" s="290"/>
      <c r="H305" s="290"/>
      <c r="I305" s="290"/>
      <c r="J305" s="290"/>
      <c r="K305" s="144"/>
    </row>
    <row r="306" spans="1:11" ht="15.75">
      <c r="A306" s="290"/>
      <c r="B306" s="494" t="s">
        <v>143</v>
      </c>
      <c r="C306" s="290"/>
      <c r="D306" s="290"/>
      <c r="E306" s="290"/>
      <c r="F306" s="290"/>
      <c r="G306" s="290"/>
      <c r="H306" s="290"/>
      <c r="I306" s="290"/>
      <c r="J306" s="290"/>
      <c r="K306" s="144"/>
    </row>
    <row r="307" spans="1:11" ht="15.75">
      <c r="A307" s="290"/>
      <c r="B307" s="494" t="s">
        <v>158</v>
      </c>
      <c r="C307" s="290"/>
      <c r="D307" s="290"/>
      <c r="E307" s="290"/>
      <c r="F307" s="290"/>
      <c r="G307" s="290"/>
      <c r="H307" s="290"/>
      <c r="I307" s="290"/>
      <c r="J307" s="290"/>
      <c r="K307" s="144"/>
    </row>
    <row r="308" spans="1:11" ht="15.75">
      <c r="A308" s="290"/>
      <c r="B308" s="494" t="s">
        <v>713</v>
      </c>
      <c r="C308" s="290"/>
      <c r="D308" s="290"/>
      <c r="E308" s="290"/>
      <c r="F308" s="290"/>
      <c r="G308" s="290"/>
      <c r="H308" s="290"/>
      <c r="I308" s="290"/>
      <c r="J308" s="290"/>
      <c r="K308" s="144"/>
    </row>
    <row r="309" spans="1:11" ht="15.75">
      <c r="A309" s="290"/>
      <c r="B309" s="494" t="s">
        <v>158</v>
      </c>
      <c r="C309" s="290"/>
      <c r="D309" s="290"/>
      <c r="E309" s="290"/>
      <c r="F309" s="290"/>
      <c r="G309" s="290"/>
      <c r="H309" s="290"/>
      <c r="I309" s="290"/>
      <c r="J309" s="290"/>
      <c r="K309" s="144"/>
    </row>
    <row r="310" spans="1:11" ht="15.75">
      <c r="A310" s="290"/>
      <c r="B310" s="297" t="s">
        <v>271</v>
      </c>
      <c r="C310" s="290"/>
      <c r="D310" s="290"/>
      <c r="E310" s="290"/>
      <c r="F310" s="290"/>
      <c r="G310" s="290"/>
      <c r="H310" s="290"/>
      <c r="I310" s="290"/>
      <c r="J310" s="290"/>
      <c r="K310" s="144"/>
    </row>
    <row r="311" spans="1:11" ht="15.75">
      <c r="A311" s="290"/>
      <c r="B311" s="494" t="s">
        <v>158</v>
      </c>
      <c r="C311" s="290"/>
      <c r="D311" s="290"/>
      <c r="E311" s="290"/>
      <c r="F311" s="290"/>
      <c r="G311" s="290"/>
      <c r="H311" s="290"/>
      <c r="I311" s="290"/>
      <c r="J311" s="290"/>
      <c r="K311" s="291">
        <v>39000</v>
      </c>
    </row>
    <row r="312" spans="1:11">
      <c r="A312" s="192"/>
      <c r="B312" s="261"/>
      <c r="C312" s="192"/>
      <c r="D312" s="192"/>
      <c r="E312" s="192"/>
      <c r="F312" s="192"/>
      <c r="G312" s="192"/>
      <c r="H312" s="192"/>
      <c r="I312" s="192"/>
      <c r="J312" s="192"/>
      <c r="K312" s="192"/>
    </row>
    <row r="313" spans="1:11">
      <c r="A313" s="192"/>
      <c r="B313" s="261"/>
      <c r="C313" s="192"/>
      <c r="D313" s="192"/>
      <c r="E313" s="192"/>
      <c r="F313" s="192"/>
      <c r="G313" s="192"/>
      <c r="H313" s="192"/>
      <c r="I313" s="192"/>
      <c r="J313" s="192"/>
      <c r="K313" s="192"/>
    </row>
    <row r="314" spans="1:11">
      <c r="A314" s="192"/>
      <c r="B314" s="261"/>
      <c r="C314" s="192"/>
      <c r="D314" s="192"/>
      <c r="E314" s="192"/>
      <c r="F314" s="192"/>
      <c r="G314" s="192"/>
      <c r="H314" s="192"/>
      <c r="I314" s="192"/>
      <c r="J314" s="192"/>
      <c r="K314" s="192"/>
    </row>
    <row r="315" spans="1:11">
      <c r="A315" s="192"/>
      <c r="B315" s="261"/>
      <c r="C315" s="192"/>
      <c r="D315" s="192"/>
      <c r="E315" s="192"/>
      <c r="F315" s="192"/>
      <c r="G315" s="192"/>
      <c r="H315" s="192"/>
      <c r="I315" s="192"/>
      <c r="J315" s="192"/>
      <c r="K315" s="192"/>
    </row>
    <row r="316" spans="1:11">
      <c r="A316" s="192"/>
      <c r="B316" s="261"/>
      <c r="C316" s="192"/>
      <c r="D316" s="192"/>
      <c r="E316" s="192"/>
      <c r="F316" s="192"/>
      <c r="G316" s="192"/>
      <c r="H316" s="192"/>
      <c r="I316" s="192"/>
      <c r="J316" s="192"/>
      <c r="K316" s="192"/>
    </row>
    <row r="317" spans="1:11">
      <c r="A317" s="192"/>
      <c r="B317" s="261"/>
      <c r="C317" s="192"/>
      <c r="D317" s="192"/>
      <c r="E317" s="192"/>
      <c r="F317" s="192"/>
      <c r="G317" s="192"/>
      <c r="H317" s="192"/>
      <c r="I317" s="192"/>
      <c r="J317" s="192"/>
      <c r="K317" s="192"/>
    </row>
    <row r="318" spans="1:11">
      <c r="A318" s="192"/>
      <c r="B318" s="261"/>
      <c r="C318" s="192"/>
      <c r="D318" s="192"/>
      <c r="E318" s="192"/>
      <c r="F318" s="192"/>
      <c r="G318" s="192"/>
      <c r="H318" s="192"/>
      <c r="I318" s="192"/>
      <c r="J318" s="192"/>
      <c r="K318" s="192"/>
    </row>
    <row r="319" spans="1:11">
      <c r="A319" s="192"/>
      <c r="B319" s="261"/>
      <c r="C319" s="192"/>
      <c r="D319" s="192"/>
      <c r="E319" s="192"/>
      <c r="F319" s="192"/>
      <c r="G319" s="192"/>
      <c r="H319" s="192"/>
      <c r="I319" s="192"/>
      <c r="J319" s="192"/>
      <c r="K319" s="192"/>
    </row>
    <row r="320" spans="1:11">
      <c r="A320" s="192"/>
      <c r="B320" s="261"/>
      <c r="C320" s="192"/>
      <c r="D320" s="192"/>
      <c r="E320" s="192"/>
      <c r="F320" s="192"/>
      <c r="G320" s="192"/>
      <c r="H320" s="192"/>
      <c r="I320" s="192"/>
      <c r="J320" s="192"/>
      <c r="K320" s="192"/>
    </row>
    <row r="321" spans="1:11">
      <c r="A321" s="192"/>
      <c r="B321" s="261"/>
      <c r="C321" s="192"/>
      <c r="D321" s="192"/>
      <c r="E321" s="192"/>
      <c r="F321" s="192"/>
      <c r="G321" s="192"/>
      <c r="H321" s="192"/>
      <c r="I321" s="192"/>
      <c r="J321" s="192"/>
      <c r="K321" s="192"/>
    </row>
    <row r="322" spans="1:11">
      <c r="A322" s="192"/>
      <c r="B322" s="261"/>
      <c r="C322" s="192"/>
      <c r="D322" s="192"/>
      <c r="E322" s="192"/>
      <c r="F322" s="192"/>
      <c r="G322" s="192"/>
      <c r="H322" s="192"/>
      <c r="I322" s="192"/>
      <c r="J322" s="192"/>
      <c r="K322" s="192"/>
    </row>
    <row r="323" spans="1:11">
      <c r="A323" s="192"/>
      <c r="B323" s="261"/>
      <c r="C323" s="192"/>
      <c r="D323" s="192"/>
      <c r="E323" s="192"/>
      <c r="F323" s="192"/>
      <c r="G323" s="192"/>
      <c r="H323" s="192"/>
      <c r="I323" s="192"/>
      <c r="J323" s="192"/>
      <c r="K323" s="192"/>
    </row>
    <row r="324" spans="1:11">
      <c r="A324" s="192"/>
      <c r="B324" s="261"/>
      <c r="C324" s="192"/>
      <c r="D324" s="192"/>
      <c r="E324" s="192"/>
      <c r="F324" s="192"/>
      <c r="G324" s="192"/>
      <c r="H324" s="192"/>
      <c r="I324" s="192"/>
      <c r="J324" s="192"/>
      <c r="K324" s="192"/>
    </row>
    <row r="325" spans="1:11">
      <c r="A325" s="192"/>
      <c r="B325" s="261"/>
      <c r="C325" s="192"/>
      <c r="D325" s="192"/>
      <c r="E325" s="192"/>
      <c r="F325" s="192"/>
      <c r="G325" s="192"/>
      <c r="H325" s="192"/>
      <c r="I325" s="192"/>
      <c r="J325" s="192"/>
      <c r="K325" s="192"/>
    </row>
    <row r="326" spans="1:11">
      <c r="A326" s="192"/>
      <c r="B326" s="261"/>
      <c r="C326" s="192"/>
      <c r="D326" s="192"/>
      <c r="E326" s="192"/>
      <c r="F326" s="192"/>
      <c r="G326" s="192"/>
      <c r="H326" s="192"/>
      <c r="I326" s="192"/>
      <c r="J326" s="192"/>
      <c r="K326" s="192"/>
    </row>
    <row r="327" spans="1:11">
      <c r="A327" s="192"/>
      <c r="B327" s="261"/>
      <c r="C327" s="192"/>
      <c r="D327" s="192"/>
      <c r="E327" s="192"/>
      <c r="F327" s="192"/>
      <c r="G327" s="192"/>
      <c r="H327" s="192"/>
      <c r="I327" s="192"/>
      <c r="J327" s="192"/>
      <c r="K327" s="192"/>
    </row>
    <row r="328" spans="1:11">
      <c r="A328" s="192"/>
      <c r="B328" s="261"/>
      <c r="C328" s="192"/>
      <c r="D328" s="192"/>
      <c r="E328" s="192"/>
      <c r="F328" s="192"/>
      <c r="G328" s="192"/>
      <c r="H328" s="192"/>
      <c r="I328" s="192"/>
      <c r="J328" s="192"/>
      <c r="K328" s="192"/>
    </row>
    <row r="329" spans="1:11">
      <c r="A329" s="192"/>
      <c r="B329" s="261"/>
      <c r="C329" s="192"/>
      <c r="D329" s="192"/>
      <c r="E329" s="192"/>
      <c r="F329" s="192"/>
      <c r="G329" s="192"/>
      <c r="H329" s="192"/>
      <c r="I329" s="192"/>
      <c r="J329" s="192"/>
      <c r="K329" s="192"/>
    </row>
    <row r="330" spans="1:11">
      <c r="A330" s="192"/>
      <c r="B330" s="261"/>
      <c r="C330" s="192"/>
      <c r="D330" s="192"/>
      <c r="E330" s="192"/>
      <c r="F330" s="192"/>
      <c r="G330" s="192"/>
      <c r="H330" s="192"/>
      <c r="I330" s="192"/>
      <c r="J330" s="192"/>
      <c r="K330" s="192"/>
    </row>
    <row r="331" spans="1:11">
      <c r="A331" s="192"/>
      <c r="B331" s="261"/>
      <c r="C331" s="192"/>
      <c r="D331" s="192"/>
      <c r="E331" s="192"/>
      <c r="F331" s="192"/>
      <c r="G331" s="192"/>
      <c r="H331" s="192"/>
      <c r="I331" s="192"/>
      <c r="J331" s="192"/>
      <c r="K331" s="192"/>
    </row>
    <row r="332" spans="1:11">
      <c r="A332" s="192"/>
      <c r="B332" s="261"/>
      <c r="C332" s="192"/>
      <c r="D332" s="192"/>
      <c r="E332" s="192"/>
      <c r="F332" s="192"/>
      <c r="G332" s="192"/>
      <c r="H332" s="192"/>
      <c r="I332" s="192"/>
      <c r="J332" s="192"/>
      <c r="K332" s="192"/>
    </row>
    <row r="333" spans="1:11">
      <c r="A333" s="192"/>
      <c r="B333" s="261"/>
      <c r="C333" s="192"/>
      <c r="D333" s="192"/>
      <c r="E333" s="192"/>
      <c r="F333" s="192"/>
      <c r="G333" s="192"/>
      <c r="H333" s="192"/>
      <c r="I333" s="192"/>
      <c r="J333" s="192"/>
      <c r="K333" s="192"/>
    </row>
    <row r="334" spans="1:11">
      <c r="A334" s="192"/>
      <c r="B334" s="261"/>
      <c r="C334" s="192"/>
      <c r="D334" s="192"/>
      <c r="E334" s="192"/>
      <c r="F334" s="192"/>
      <c r="G334" s="192"/>
      <c r="H334" s="192"/>
      <c r="I334" s="192"/>
      <c r="J334" s="192"/>
      <c r="K334" s="192"/>
    </row>
    <row r="335" spans="1:11">
      <c r="A335" s="192"/>
      <c r="B335" s="261"/>
      <c r="C335" s="192"/>
      <c r="D335" s="192"/>
      <c r="E335" s="192"/>
      <c r="F335" s="192"/>
      <c r="G335" s="192"/>
      <c r="H335" s="192"/>
      <c r="I335" s="192"/>
      <c r="J335" s="192"/>
      <c r="K335" s="192"/>
    </row>
    <row r="336" spans="1:11">
      <c r="A336" s="192"/>
      <c r="B336" s="261"/>
      <c r="C336" s="192"/>
      <c r="D336" s="192"/>
      <c r="E336" s="192"/>
      <c r="F336" s="192"/>
      <c r="G336" s="192"/>
      <c r="H336" s="192"/>
      <c r="I336" s="192"/>
      <c r="J336" s="192"/>
      <c r="K336" s="192"/>
    </row>
    <row r="337" spans="1:11">
      <c r="A337" s="192"/>
      <c r="B337" s="261"/>
      <c r="C337" s="192"/>
      <c r="D337" s="192"/>
      <c r="E337" s="192"/>
      <c r="F337" s="192"/>
      <c r="G337" s="192"/>
      <c r="H337" s="192"/>
      <c r="I337" s="192"/>
      <c r="J337" s="192"/>
      <c r="K337" s="192"/>
    </row>
    <row r="338" spans="1:11">
      <c r="A338" s="192"/>
      <c r="B338" s="261"/>
      <c r="C338" s="192"/>
      <c r="D338" s="192"/>
      <c r="E338" s="192"/>
      <c r="F338" s="192"/>
      <c r="G338" s="192"/>
      <c r="H338" s="192"/>
      <c r="I338" s="192"/>
      <c r="J338" s="192"/>
      <c r="K338" s="192"/>
    </row>
    <row r="339" spans="1:11">
      <c r="A339" s="192"/>
      <c r="B339" s="261"/>
      <c r="C339" s="192"/>
      <c r="D339" s="192"/>
      <c r="E339" s="192"/>
      <c r="F339" s="192"/>
      <c r="G339" s="192"/>
      <c r="H339" s="192"/>
      <c r="I339" s="192"/>
      <c r="J339" s="192"/>
      <c r="K339" s="192"/>
    </row>
    <row r="340" spans="1:11">
      <c r="A340" s="192"/>
      <c r="B340" s="261"/>
      <c r="C340" s="192"/>
      <c r="D340" s="192"/>
      <c r="E340" s="192"/>
      <c r="F340" s="192"/>
      <c r="G340" s="192"/>
      <c r="H340" s="192"/>
      <c r="I340" s="192"/>
      <c r="J340" s="192"/>
      <c r="K340" s="192"/>
    </row>
    <row r="341" spans="1:11">
      <c r="A341" s="192"/>
      <c r="B341" s="261"/>
      <c r="C341" s="192"/>
      <c r="D341" s="192"/>
      <c r="E341" s="192"/>
      <c r="F341" s="192"/>
      <c r="G341" s="192"/>
      <c r="H341" s="192"/>
      <c r="I341" s="192"/>
      <c r="J341" s="192"/>
      <c r="K341" s="192"/>
    </row>
    <row r="342" spans="1:11">
      <c r="A342" s="192"/>
      <c r="B342" s="261"/>
      <c r="C342" s="192"/>
      <c r="D342" s="192"/>
      <c r="E342" s="192"/>
      <c r="F342" s="192"/>
      <c r="G342" s="192"/>
      <c r="H342" s="192"/>
      <c r="I342" s="192"/>
      <c r="J342" s="192"/>
      <c r="K342" s="192"/>
    </row>
    <row r="343" spans="1:11">
      <c r="A343" s="192"/>
      <c r="B343" s="261"/>
      <c r="C343" s="192"/>
      <c r="D343" s="192"/>
      <c r="E343" s="192"/>
      <c r="F343" s="192"/>
      <c r="G343" s="192"/>
      <c r="H343" s="192"/>
      <c r="I343" s="192"/>
      <c r="J343" s="192"/>
      <c r="K343" s="192"/>
    </row>
    <row r="344" spans="1:11">
      <c r="A344" s="192"/>
      <c r="B344" s="261"/>
      <c r="C344" s="192"/>
      <c r="D344" s="192"/>
      <c r="E344" s="192"/>
      <c r="F344" s="192"/>
      <c r="G344" s="192"/>
      <c r="H344" s="192"/>
      <c r="I344" s="192"/>
      <c r="J344" s="192"/>
      <c r="K344" s="192"/>
    </row>
    <row r="345" spans="1:11">
      <c r="A345" s="192"/>
      <c r="B345" s="261"/>
      <c r="C345" s="192"/>
      <c r="D345" s="192"/>
      <c r="E345" s="192"/>
      <c r="F345" s="192"/>
      <c r="G345" s="192"/>
      <c r="H345" s="192"/>
      <c r="I345" s="192"/>
      <c r="J345" s="192"/>
      <c r="K345" s="192"/>
    </row>
    <row r="346" spans="1:11">
      <c r="A346" s="192"/>
      <c r="B346" s="261"/>
      <c r="C346" s="192"/>
      <c r="D346" s="192"/>
      <c r="E346" s="192"/>
      <c r="F346" s="192"/>
      <c r="G346" s="192"/>
      <c r="H346" s="192"/>
      <c r="I346" s="192"/>
      <c r="J346" s="192"/>
      <c r="K346" s="192"/>
    </row>
    <row r="347" spans="1:11">
      <c r="A347" s="192"/>
      <c r="B347" s="261"/>
      <c r="C347" s="192"/>
      <c r="D347" s="192"/>
      <c r="E347" s="192"/>
      <c r="F347" s="192"/>
      <c r="G347" s="192"/>
      <c r="H347" s="192"/>
      <c r="I347" s="192"/>
      <c r="J347" s="192"/>
      <c r="K347" s="192"/>
    </row>
    <row r="348" spans="1:11">
      <c r="A348" s="192"/>
      <c r="B348" s="261"/>
      <c r="C348" s="192"/>
      <c r="D348" s="192"/>
      <c r="E348" s="192"/>
      <c r="F348" s="192"/>
      <c r="G348" s="192"/>
      <c r="H348" s="192"/>
      <c r="I348" s="192"/>
      <c r="J348" s="192"/>
      <c r="K348" s="192"/>
    </row>
    <row r="349" spans="1:11">
      <c r="A349" s="192"/>
      <c r="B349" s="261"/>
      <c r="C349" s="192"/>
      <c r="D349" s="192"/>
      <c r="E349" s="192"/>
      <c r="F349" s="192"/>
      <c r="G349" s="192"/>
      <c r="H349" s="192"/>
      <c r="I349" s="192"/>
      <c r="J349" s="192"/>
      <c r="K349" s="192"/>
    </row>
    <row r="350" spans="1:11">
      <c r="A350" s="192"/>
      <c r="B350" s="261"/>
      <c r="C350" s="192"/>
      <c r="D350" s="192"/>
      <c r="E350" s="192"/>
      <c r="F350" s="192"/>
      <c r="G350" s="192"/>
      <c r="H350" s="192"/>
      <c r="I350" s="192"/>
      <c r="J350" s="192"/>
      <c r="K350" s="192"/>
    </row>
    <row r="351" spans="1:11">
      <c r="A351" s="192"/>
      <c r="B351" s="261"/>
      <c r="C351" s="192"/>
      <c r="D351" s="192"/>
      <c r="E351" s="192"/>
      <c r="F351" s="192"/>
      <c r="G351" s="192"/>
      <c r="H351" s="192"/>
      <c r="I351" s="192"/>
      <c r="J351" s="192"/>
      <c r="K351" s="192"/>
    </row>
    <row r="352" spans="1:11">
      <c r="A352" s="192"/>
      <c r="B352" s="261"/>
      <c r="C352" s="192"/>
      <c r="D352" s="192"/>
      <c r="E352" s="192"/>
      <c r="F352" s="192"/>
      <c r="G352" s="192"/>
      <c r="H352" s="192"/>
      <c r="I352" s="192"/>
      <c r="J352" s="192"/>
      <c r="K352" s="192"/>
    </row>
    <row r="353" spans="1:11">
      <c r="A353" s="192"/>
      <c r="B353" s="261"/>
      <c r="C353" s="192"/>
      <c r="D353" s="192"/>
      <c r="E353" s="192"/>
      <c r="F353" s="192"/>
      <c r="G353" s="192"/>
      <c r="H353" s="192"/>
      <c r="I353" s="192"/>
      <c r="J353" s="192"/>
      <c r="K353" s="192"/>
    </row>
    <row r="354" spans="1:11">
      <c r="A354" s="192"/>
      <c r="B354" s="261"/>
      <c r="C354" s="192"/>
      <c r="D354" s="192"/>
      <c r="E354" s="192"/>
      <c r="F354" s="192"/>
      <c r="G354" s="192"/>
      <c r="H354" s="192"/>
      <c r="I354" s="192"/>
      <c r="J354" s="192"/>
      <c r="K354" s="192"/>
    </row>
    <row r="355" spans="1:11">
      <c r="A355" s="192"/>
      <c r="B355" s="261"/>
      <c r="C355" s="192"/>
      <c r="D355" s="192"/>
      <c r="E355" s="192"/>
      <c r="F355" s="192"/>
      <c r="G355" s="192"/>
      <c r="H355" s="192"/>
      <c r="I355" s="192"/>
      <c r="J355" s="192"/>
      <c r="K355" s="192"/>
    </row>
    <row r="356" spans="1:11">
      <c r="A356" s="192"/>
      <c r="B356" s="261"/>
      <c r="C356" s="192"/>
      <c r="D356" s="192"/>
      <c r="E356" s="192"/>
      <c r="F356" s="192"/>
      <c r="G356" s="192"/>
      <c r="H356" s="192"/>
      <c r="I356" s="192"/>
      <c r="J356" s="192"/>
      <c r="K356" s="192"/>
    </row>
    <row r="357" spans="1:11">
      <c r="A357" s="192"/>
      <c r="B357" s="261"/>
      <c r="C357" s="192"/>
      <c r="D357" s="192"/>
      <c r="E357" s="192"/>
      <c r="F357" s="192"/>
      <c r="G357" s="192"/>
      <c r="H357" s="192"/>
      <c r="I357" s="192"/>
      <c r="J357" s="192"/>
      <c r="K357" s="192"/>
    </row>
    <row r="358" spans="1:11">
      <c r="A358" s="192"/>
      <c r="B358" s="261"/>
      <c r="C358" s="192"/>
      <c r="D358" s="192"/>
      <c r="E358" s="192"/>
      <c r="F358" s="192"/>
      <c r="G358" s="192"/>
      <c r="H358" s="192"/>
      <c r="I358" s="192"/>
      <c r="J358" s="192"/>
      <c r="K358" s="192"/>
    </row>
    <row r="359" spans="1:11">
      <c r="A359" s="192"/>
      <c r="B359" s="261"/>
      <c r="C359" s="192"/>
      <c r="D359" s="192"/>
      <c r="E359" s="192"/>
      <c r="F359" s="192"/>
      <c r="G359" s="192"/>
      <c r="H359" s="192"/>
      <c r="I359" s="192"/>
      <c r="J359" s="192"/>
      <c r="K359" s="192"/>
    </row>
    <row r="360" spans="1:11">
      <c r="A360" s="192"/>
      <c r="B360" s="261"/>
      <c r="C360" s="192"/>
      <c r="D360" s="192"/>
      <c r="E360" s="192"/>
      <c r="F360" s="192"/>
      <c r="G360" s="192"/>
      <c r="H360" s="192"/>
      <c r="I360" s="192"/>
      <c r="J360" s="192"/>
      <c r="K360" s="192"/>
    </row>
    <row r="361" spans="1:11">
      <c r="A361" s="192"/>
      <c r="B361" s="261"/>
      <c r="C361" s="192"/>
      <c r="D361" s="192"/>
      <c r="E361" s="192"/>
      <c r="F361" s="192"/>
      <c r="G361" s="192"/>
      <c r="H361" s="192"/>
      <c r="I361" s="192"/>
      <c r="J361" s="192"/>
      <c r="K361" s="192"/>
    </row>
    <row r="362" spans="1:11">
      <c r="A362" s="192"/>
      <c r="B362" s="261"/>
      <c r="C362" s="192"/>
      <c r="D362" s="192"/>
      <c r="E362" s="192"/>
      <c r="F362" s="192"/>
      <c r="G362" s="192"/>
      <c r="H362" s="192"/>
      <c r="I362" s="192"/>
      <c r="J362" s="192"/>
      <c r="K362" s="192"/>
    </row>
    <row r="363" spans="1:11">
      <c r="A363" s="192"/>
      <c r="B363" s="261"/>
      <c r="C363" s="192"/>
      <c r="D363" s="192"/>
      <c r="E363" s="192"/>
      <c r="F363" s="192"/>
      <c r="G363" s="192"/>
      <c r="H363" s="192"/>
      <c r="I363" s="192"/>
      <c r="J363" s="192"/>
      <c r="K363" s="192"/>
    </row>
    <row r="364" spans="1:11">
      <c r="A364" s="192"/>
      <c r="B364" s="261"/>
      <c r="C364" s="192"/>
      <c r="D364" s="192"/>
      <c r="E364" s="192"/>
      <c r="F364" s="192"/>
      <c r="G364" s="192"/>
      <c r="H364" s="192"/>
      <c r="I364" s="192"/>
      <c r="J364" s="192"/>
      <c r="K364" s="192"/>
    </row>
    <row r="365" spans="1:11">
      <c r="A365" s="192"/>
      <c r="B365" s="261"/>
      <c r="C365" s="192"/>
      <c r="D365" s="192"/>
      <c r="E365" s="192"/>
      <c r="F365" s="192"/>
      <c r="G365" s="192"/>
      <c r="H365" s="192"/>
      <c r="I365" s="192"/>
      <c r="J365" s="192"/>
      <c r="K365" s="192"/>
    </row>
    <row r="366" spans="1:11">
      <c r="A366" s="192"/>
      <c r="B366" s="261"/>
      <c r="C366" s="192"/>
      <c r="D366" s="192"/>
      <c r="E366" s="192"/>
      <c r="F366" s="192"/>
      <c r="G366" s="192"/>
      <c r="H366" s="192"/>
      <c r="I366" s="192"/>
      <c r="J366" s="192"/>
      <c r="K366" s="192"/>
    </row>
    <row r="367" spans="1:11">
      <c r="A367" s="192"/>
      <c r="B367" s="261"/>
      <c r="C367" s="192"/>
      <c r="D367" s="192"/>
      <c r="E367" s="192"/>
      <c r="F367" s="192"/>
      <c r="G367" s="192"/>
      <c r="H367" s="192"/>
      <c r="I367" s="192"/>
      <c r="J367" s="192"/>
      <c r="K367" s="192"/>
    </row>
    <row r="368" spans="1:11">
      <c r="A368" s="192"/>
      <c r="B368" s="261"/>
      <c r="C368" s="192"/>
      <c r="D368" s="192"/>
      <c r="E368" s="192"/>
      <c r="F368" s="192"/>
      <c r="G368" s="192"/>
      <c r="H368" s="192"/>
      <c r="I368" s="192"/>
      <c r="J368" s="192"/>
      <c r="K368" s="192"/>
    </row>
    <row r="369" spans="1:11">
      <c r="A369" s="192"/>
      <c r="B369" s="261"/>
      <c r="C369" s="192"/>
      <c r="D369" s="192"/>
      <c r="E369" s="192"/>
      <c r="F369" s="192"/>
      <c r="G369" s="192"/>
      <c r="H369" s="192"/>
      <c r="I369" s="192"/>
      <c r="J369" s="192"/>
      <c r="K369" s="192"/>
    </row>
    <row r="370" spans="1:11">
      <c r="A370" s="192"/>
      <c r="B370" s="261"/>
      <c r="C370" s="192"/>
      <c r="D370" s="192"/>
      <c r="E370" s="192"/>
      <c r="F370" s="192"/>
      <c r="G370" s="192"/>
      <c r="H370" s="192"/>
      <c r="I370" s="192"/>
      <c r="J370" s="192"/>
      <c r="K370" s="192"/>
    </row>
    <row r="371" spans="1:11">
      <c r="A371" s="192"/>
      <c r="B371" s="261"/>
      <c r="C371" s="192"/>
      <c r="D371" s="192"/>
      <c r="E371" s="192"/>
      <c r="F371" s="192"/>
      <c r="G371" s="192"/>
      <c r="H371" s="192"/>
      <c r="I371" s="192"/>
      <c r="J371" s="192"/>
      <c r="K371" s="192"/>
    </row>
    <row r="372" spans="1:11">
      <c r="A372" s="192"/>
      <c r="B372" s="261"/>
      <c r="C372" s="192"/>
      <c r="D372" s="192"/>
      <c r="E372" s="192"/>
      <c r="F372" s="192"/>
      <c r="G372" s="192"/>
      <c r="H372" s="192"/>
      <c r="I372" s="192"/>
      <c r="J372" s="192"/>
      <c r="K372" s="192"/>
    </row>
    <row r="373" spans="1:11">
      <c r="A373" s="192"/>
      <c r="B373" s="261"/>
      <c r="C373" s="192"/>
      <c r="D373" s="192"/>
      <c r="E373" s="192"/>
      <c r="F373" s="192"/>
      <c r="G373" s="192"/>
      <c r="H373" s="192"/>
      <c r="I373" s="192"/>
      <c r="J373" s="192"/>
      <c r="K373" s="192"/>
    </row>
    <row r="374" spans="1:11">
      <c r="A374" s="192"/>
      <c r="B374" s="261"/>
      <c r="C374" s="192"/>
      <c r="D374" s="192"/>
      <c r="E374" s="192"/>
      <c r="F374" s="192"/>
      <c r="G374" s="192"/>
      <c r="H374" s="192"/>
      <c r="I374" s="192"/>
      <c r="J374" s="192"/>
      <c r="K374" s="192"/>
    </row>
    <row r="375" spans="1:11">
      <c r="A375" s="192"/>
      <c r="B375" s="261"/>
      <c r="C375" s="192"/>
      <c r="D375" s="192"/>
      <c r="E375" s="192"/>
      <c r="F375" s="192"/>
      <c r="G375" s="192"/>
      <c r="H375" s="192"/>
      <c r="I375" s="192"/>
      <c r="J375" s="192"/>
      <c r="K375" s="192"/>
    </row>
    <row r="376" spans="1:11">
      <c r="A376" s="192"/>
      <c r="B376" s="261"/>
      <c r="C376" s="192"/>
      <c r="D376" s="192"/>
      <c r="E376" s="192"/>
      <c r="F376" s="192"/>
      <c r="G376" s="192"/>
      <c r="H376" s="192"/>
      <c r="I376" s="192"/>
      <c r="J376" s="192"/>
      <c r="K376" s="192"/>
    </row>
    <row r="377" spans="1:11">
      <c r="A377" s="192"/>
      <c r="B377" s="261"/>
      <c r="C377" s="192"/>
      <c r="D377" s="192"/>
      <c r="E377" s="192"/>
      <c r="F377" s="192"/>
      <c r="G377" s="192"/>
      <c r="H377" s="192"/>
      <c r="I377" s="192"/>
      <c r="J377" s="192"/>
      <c r="K377" s="192"/>
    </row>
    <row r="378" spans="1:11">
      <c r="A378" s="192"/>
      <c r="B378" s="261"/>
      <c r="C378" s="192"/>
      <c r="D378" s="192"/>
      <c r="E378" s="192"/>
      <c r="F378" s="192"/>
      <c r="G378" s="192"/>
      <c r="H378" s="192"/>
      <c r="I378" s="192"/>
      <c r="J378" s="192"/>
      <c r="K378" s="192"/>
    </row>
    <row r="379" spans="1:11">
      <c r="A379" s="192"/>
      <c r="B379" s="261"/>
      <c r="C379" s="192"/>
      <c r="D379" s="192"/>
      <c r="E379" s="192"/>
      <c r="F379" s="192"/>
      <c r="G379" s="192"/>
      <c r="H379" s="192"/>
      <c r="I379" s="192"/>
      <c r="J379" s="192"/>
      <c r="K379" s="192"/>
    </row>
    <row r="380" spans="1:11">
      <c r="A380" s="192"/>
      <c r="B380" s="261"/>
      <c r="C380" s="192"/>
      <c r="D380" s="192"/>
      <c r="E380" s="192"/>
      <c r="F380" s="192"/>
      <c r="G380" s="192"/>
      <c r="H380" s="192"/>
      <c r="I380" s="192"/>
      <c r="J380" s="192"/>
      <c r="K380" s="192"/>
    </row>
    <row r="381" spans="1:11">
      <c r="A381" s="192"/>
      <c r="B381" s="261"/>
      <c r="C381" s="192"/>
      <c r="D381" s="192"/>
      <c r="E381" s="192"/>
      <c r="F381" s="192"/>
      <c r="G381" s="192"/>
      <c r="H381" s="192"/>
      <c r="I381" s="192"/>
      <c r="J381" s="192"/>
      <c r="K381" s="192"/>
    </row>
    <row r="382" spans="1:11">
      <c r="A382" s="192"/>
      <c r="B382" s="261"/>
      <c r="C382" s="192"/>
      <c r="D382" s="192"/>
      <c r="E382" s="192"/>
      <c r="F382" s="192"/>
      <c r="G382" s="192"/>
      <c r="H382" s="192"/>
      <c r="I382" s="192"/>
      <c r="J382" s="192"/>
      <c r="K382" s="192"/>
    </row>
    <row r="383" spans="1:11">
      <c r="A383" s="192"/>
      <c r="B383" s="261"/>
      <c r="C383" s="192"/>
      <c r="D383" s="192"/>
      <c r="E383" s="192"/>
      <c r="F383" s="192"/>
      <c r="G383" s="192"/>
      <c r="H383" s="192"/>
      <c r="I383" s="192"/>
      <c r="J383" s="192"/>
      <c r="K383" s="192"/>
    </row>
    <row r="384" spans="1:11">
      <c r="A384" s="192"/>
      <c r="B384" s="261"/>
      <c r="C384" s="192"/>
      <c r="D384" s="192"/>
      <c r="E384" s="192"/>
      <c r="F384" s="192"/>
      <c r="G384" s="192"/>
      <c r="H384" s="192"/>
      <c r="I384" s="192"/>
      <c r="J384" s="192"/>
      <c r="K384" s="192"/>
    </row>
    <row r="385" spans="1:11">
      <c r="A385" s="192"/>
      <c r="B385" s="261"/>
      <c r="C385" s="192"/>
      <c r="D385" s="192"/>
      <c r="E385" s="192"/>
      <c r="F385" s="192"/>
      <c r="G385" s="192"/>
      <c r="H385" s="192"/>
      <c r="I385" s="192"/>
      <c r="J385" s="192"/>
      <c r="K385" s="192"/>
    </row>
    <row r="386" spans="1:11">
      <c r="A386" s="192"/>
      <c r="B386" s="261"/>
      <c r="C386" s="192"/>
      <c r="D386" s="192"/>
      <c r="E386" s="192"/>
      <c r="F386" s="192"/>
      <c r="G386" s="192"/>
      <c r="H386" s="192"/>
      <c r="I386" s="192"/>
      <c r="J386" s="192"/>
      <c r="K386" s="192"/>
    </row>
    <row r="387" spans="1:11">
      <c r="A387" s="192"/>
      <c r="B387" s="261"/>
      <c r="C387" s="192"/>
      <c r="D387" s="192"/>
      <c r="E387" s="192"/>
      <c r="F387" s="192"/>
      <c r="G387" s="192"/>
      <c r="H387" s="192"/>
      <c r="I387" s="192"/>
      <c r="J387" s="192"/>
      <c r="K387" s="192"/>
    </row>
    <row r="388" spans="1:11">
      <c r="A388" s="192"/>
      <c r="B388" s="261"/>
      <c r="C388" s="192"/>
      <c r="D388" s="192"/>
      <c r="E388" s="192"/>
      <c r="F388" s="192"/>
      <c r="G388" s="192"/>
      <c r="H388" s="192"/>
      <c r="I388" s="192"/>
      <c r="J388" s="192"/>
      <c r="K388" s="192"/>
    </row>
    <row r="389" spans="1:11">
      <c r="A389" s="192"/>
      <c r="B389" s="261"/>
      <c r="C389" s="192"/>
      <c r="D389" s="192"/>
      <c r="E389" s="192"/>
      <c r="F389" s="192"/>
      <c r="G389" s="192"/>
      <c r="H389" s="192"/>
      <c r="I389" s="192"/>
      <c r="J389" s="192"/>
      <c r="K389" s="192"/>
    </row>
    <row r="390" spans="1:11">
      <c r="A390" s="192"/>
      <c r="B390" s="261"/>
      <c r="C390" s="192"/>
      <c r="D390" s="192"/>
      <c r="E390" s="192"/>
      <c r="F390" s="192"/>
      <c r="G390" s="192"/>
      <c r="H390" s="192"/>
      <c r="I390" s="192"/>
      <c r="J390" s="192"/>
      <c r="K390" s="192"/>
    </row>
    <row r="391" spans="1:11">
      <c r="A391" s="192"/>
      <c r="B391" s="261"/>
      <c r="C391" s="192"/>
      <c r="D391" s="192"/>
      <c r="E391" s="192"/>
      <c r="F391" s="192"/>
      <c r="G391" s="192"/>
      <c r="H391" s="192"/>
      <c r="I391" s="192"/>
      <c r="J391" s="192"/>
      <c r="K391" s="192"/>
    </row>
    <row r="392" spans="1:11">
      <c r="A392" s="192"/>
      <c r="B392" s="261"/>
      <c r="C392" s="192"/>
      <c r="D392" s="192"/>
      <c r="E392" s="192"/>
      <c r="F392" s="192"/>
      <c r="G392" s="192"/>
      <c r="H392" s="192"/>
      <c r="I392" s="192"/>
      <c r="J392" s="192"/>
      <c r="K392" s="192"/>
    </row>
    <row r="393" spans="1:11">
      <c r="A393" s="192"/>
      <c r="B393" s="261"/>
      <c r="C393" s="192"/>
      <c r="D393" s="192"/>
      <c r="E393" s="192"/>
      <c r="F393" s="192"/>
      <c r="G393" s="192"/>
      <c r="H393" s="192"/>
      <c r="I393" s="192"/>
      <c r="J393" s="192"/>
      <c r="K393" s="192"/>
    </row>
    <row r="394" spans="1:11">
      <c r="A394" s="192"/>
      <c r="B394" s="261"/>
      <c r="C394" s="192"/>
      <c r="D394" s="192"/>
      <c r="E394" s="192"/>
      <c r="F394" s="192"/>
      <c r="G394" s="192"/>
      <c r="H394" s="192"/>
      <c r="I394" s="192"/>
      <c r="J394" s="192"/>
      <c r="K394" s="192"/>
    </row>
    <row r="395" spans="1:11">
      <c r="A395" s="192"/>
      <c r="B395" s="261"/>
      <c r="C395" s="192"/>
      <c r="D395" s="192"/>
      <c r="E395" s="192"/>
      <c r="F395" s="192"/>
      <c r="G395" s="192"/>
      <c r="H395" s="192"/>
      <c r="I395" s="192"/>
      <c r="J395" s="192"/>
      <c r="K395" s="192"/>
    </row>
    <row r="396" spans="1:11">
      <c r="A396" s="192"/>
      <c r="B396" s="261"/>
      <c r="C396" s="192"/>
      <c r="D396" s="192"/>
      <c r="E396" s="192"/>
      <c r="F396" s="192"/>
      <c r="G396" s="192"/>
      <c r="H396" s="192"/>
      <c r="I396" s="192"/>
      <c r="J396" s="192"/>
      <c r="K396" s="192"/>
    </row>
    <row r="397" spans="1:11">
      <c r="A397" s="192"/>
      <c r="B397" s="261"/>
      <c r="C397" s="192"/>
      <c r="D397" s="192"/>
      <c r="E397" s="192"/>
      <c r="F397" s="192"/>
      <c r="G397" s="192"/>
      <c r="H397" s="192"/>
      <c r="I397" s="192"/>
      <c r="J397" s="192"/>
      <c r="K397" s="192"/>
    </row>
    <row r="398" spans="1:11">
      <c r="A398" s="192"/>
      <c r="B398" s="261"/>
      <c r="C398" s="192"/>
      <c r="D398" s="192"/>
      <c r="E398" s="192"/>
      <c r="F398" s="192"/>
      <c r="G398" s="192"/>
      <c r="H398" s="192"/>
      <c r="I398" s="192"/>
      <c r="J398" s="192"/>
      <c r="K398" s="192"/>
    </row>
    <row r="399" spans="1:11">
      <c r="A399" s="192"/>
      <c r="B399" s="261"/>
      <c r="C399" s="192"/>
      <c r="D399" s="192"/>
      <c r="E399" s="192"/>
      <c r="F399" s="192"/>
      <c r="G399" s="192"/>
      <c r="H399" s="192"/>
      <c r="I399" s="192"/>
      <c r="J399" s="192"/>
      <c r="K399" s="192"/>
    </row>
    <row r="400" spans="1:11">
      <c r="A400" s="192"/>
      <c r="B400" s="261"/>
      <c r="C400" s="192"/>
      <c r="D400" s="192"/>
      <c r="E400" s="192"/>
      <c r="F400" s="192"/>
      <c r="G400" s="192"/>
      <c r="H400" s="192"/>
      <c r="I400" s="192"/>
      <c r="J400" s="192"/>
      <c r="K400" s="192"/>
    </row>
    <row r="401" spans="1:11">
      <c r="A401" s="192"/>
      <c r="B401" s="261"/>
      <c r="C401" s="192"/>
      <c r="D401" s="192"/>
      <c r="E401" s="192"/>
      <c r="F401" s="192"/>
      <c r="G401" s="192"/>
      <c r="H401" s="192"/>
      <c r="I401" s="192"/>
      <c r="J401" s="192"/>
      <c r="K401" s="192"/>
    </row>
    <row r="402" spans="1:11">
      <c r="A402" s="192"/>
      <c r="B402" s="261"/>
      <c r="C402" s="192"/>
      <c r="D402" s="192"/>
      <c r="E402" s="192"/>
      <c r="F402" s="192"/>
      <c r="G402" s="192"/>
      <c r="H402" s="192"/>
      <c r="I402" s="192"/>
      <c r="J402" s="192"/>
      <c r="K402" s="192"/>
    </row>
    <row r="403" spans="1:11">
      <c r="A403" s="192"/>
      <c r="B403" s="261"/>
      <c r="C403" s="192"/>
      <c r="D403" s="192"/>
      <c r="E403" s="192"/>
      <c r="F403" s="192"/>
      <c r="G403" s="192"/>
      <c r="H403" s="192"/>
      <c r="I403" s="192"/>
      <c r="J403" s="192"/>
      <c r="K403" s="192"/>
    </row>
    <row r="404" spans="1:11">
      <c r="A404" s="192"/>
      <c r="B404" s="261"/>
      <c r="C404" s="192"/>
      <c r="D404" s="192"/>
      <c r="E404" s="192"/>
      <c r="F404" s="192"/>
      <c r="G404" s="192"/>
      <c r="H404" s="192"/>
      <c r="I404" s="192"/>
      <c r="J404" s="192"/>
      <c r="K404" s="192"/>
    </row>
    <row r="405" spans="1:11">
      <c r="A405" s="192"/>
      <c r="B405" s="261"/>
      <c r="C405" s="192"/>
      <c r="D405" s="192"/>
      <c r="E405" s="192"/>
      <c r="F405" s="192"/>
      <c r="G405" s="192"/>
      <c r="H405" s="192"/>
      <c r="I405" s="192"/>
      <c r="J405" s="192"/>
      <c r="K405" s="192"/>
    </row>
    <row r="406" spans="1:11">
      <c r="A406" s="192"/>
      <c r="B406" s="261"/>
      <c r="C406" s="192"/>
      <c r="D406" s="192"/>
      <c r="E406" s="192"/>
      <c r="F406" s="192"/>
      <c r="G406" s="192"/>
      <c r="H406" s="192"/>
      <c r="I406" s="192"/>
      <c r="J406" s="192"/>
      <c r="K406" s="192"/>
    </row>
    <row r="407" spans="1:11">
      <c r="A407" s="192"/>
      <c r="B407" s="261"/>
      <c r="C407" s="192"/>
      <c r="D407" s="192"/>
      <c r="E407" s="192"/>
      <c r="F407" s="192"/>
      <c r="G407" s="192"/>
      <c r="H407" s="192"/>
      <c r="I407" s="192"/>
      <c r="J407" s="192"/>
      <c r="K407" s="192"/>
    </row>
    <row r="408" spans="1:11">
      <c r="A408" s="192"/>
      <c r="B408" s="261"/>
      <c r="C408" s="192"/>
      <c r="D408" s="192"/>
      <c r="E408" s="192"/>
      <c r="F408" s="192"/>
      <c r="G408" s="192"/>
      <c r="H408" s="192"/>
      <c r="I408" s="192"/>
      <c r="J408" s="192"/>
      <c r="K408" s="192"/>
    </row>
    <row r="409" spans="1:11">
      <c r="A409" s="192"/>
      <c r="B409" s="261"/>
      <c r="C409" s="192"/>
      <c r="D409" s="192"/>
      <c r="E409" s="192"/>
      <c r="F409" s="192"/>
      <c r="G409" s="192"/>
      <c r="H409" s="192"/>
      <c r="I409" s="192"/>
      <c r="J409" s="192"/>
      <c r="K409" s="192"/>
    </row>
    <row r="410" spans="1:11">
      <c r="B410" s="440"/>
    </row>
    <row r="411" spans="1:11">
      <c r="B411" s="440"/>
    </row>
    <row r="412" spans="1:11">
      <c r="B412" s="440"/>
    </row>
    <row r="413" spans="1:11">
      <c r="B413" s="440"/>
    </row>
    <row r="414" spans="1:11">
      <c r="B414" s="440"/>
    </row>
    <row r="415" spans="1:11">
      <c r="B415" s="440"/>
    </row>
    <row r="416" spans="1:11">
      <c r="B416" s="440"/>
    </row>
    <row r="417" spans="2:2">
      <c r="B417" s="440"/>
    </row>
    <row r="418" spans="2:2">
      <c r="B418" s="440"/>
    </row>
    <row r="419" spans="2:2">
      <c r="B419" s="440"/>
    </row>
    <row r="420" spans="2:2">
      <c r="B420" s="440"/>
    </row>
    <row r="421" spans="2:2">
      <c r="B421" s="440"/>
    </row>
    <row r="422" spans="2:2">
      <c r="B422" s="440"/>
    </row>
    <row r="423" spans="2:2">
      <c r="B423" s="440"/>
    </row>
    <row r="424" spans="2:2">
      <c r="B424" s="440"/>
    </row>
    <row r="425" spans="2:2">
      <c r="B425" s="440"/>
    </row>
    <row r="426" spans="2:2">
      <c r="B426" s="440"/>
    </row>
    <row r="427" spans="2:2">
      <c r="B427" s="440"/>
    </row>
    <row r="428" spans="2:2">
      <c r="B428" s="440"/>
    </row>
    <row r="429" spans="2:2">
      <c r="B429" s="440"/>
    </row>
    <row r="430" spans="2:2">
      <c r="B430" s="440"/>
    </row>
    <row r="431" spans="2:2">
      <c r="B431" s="440"/>
    </row>
    <row r="432" spans="2:2">
      <c r="B432" s="440"/>
    </row>
    <row r="433" spans="2:2">
      <c r="B433" s="440"/>
    </row>
    <row r="434" spans="2:2">
      <c r="B434" s="440"/>
    </row>
    <row r="435" spans="2:2">
      <c r="B435" s="440"/>
    </row>
    <row r="436" spans="2:2">
      <c r="B436" s="440"/>
    </row>
    <row r="437" spans="2:2">
      <c r="B437" s="440"/>
    </row>
    <row r="438" spans="2:2">
      <c r="B438" s="440"/>
    </row>
    <row r="439" spans="2:2">
      <c r="B439" s="440"/>
    </row>
    <row r="440" spans="2:2">
      <c r="B440" s="440"/>
    </row>
    <row r="441" spans="2:2">
      <c r="B441" s="440"/>
    </row>
    <row r="442" spans="2:2">
      <c r="B442" s="440"/>
    </row>
    <row r="443" spans="2:2">
      <c r="B443" s="440"/>
    </row>
    <row r="444" spans="2:2">
      <c r="B444" s="440"/>
    </row>
    <row r="445" spans="2:2">
      <c r="B445" s="440"/>
    </row>
    <row r="446" spans="2:2">
      <c r="B446" s="440"/>
    </row>
    <row r="447" spans="2:2">
      <c r="B447" s="440"/>
    </row>
    <row r="448" spans="2:2">
      <c r="B448" s="440"/>
    </row>
    <row r="449" spans="2:2">
      <c r="B449" s="440"/>
    </row>
    <row r="450" spans="2:2">
      <c r="B450" s="440"/>
    </row>
    <row r="451" spans="2:2">
      <c r="B451" s="440"/>
    </row>
    <row r="452" spans="2:2">
      <c r="B452" s="440"/>
    </row>
    <row r="453" spans="2:2">
      <c r="B453" s="440"/>
    </row>
    <row r="454" spans="2:2">
      <c r="B454" s="440"/>
    </row>
    <row r="455" spans="2:2">
      <c r="B455" s="440"/>
    </row>
    <row r="456" spans="2:2">
      <c r="B456" s="440"/>
    </row>
    <row r="457" spans="2:2">
      <c r="B457" s="440"/>
    </row>
    <row r="458" spans="2:2">
      <c r="B458" s="440"/>
    </row>
    <row r="459" spans="2:2">
      <c r="B459" s="440"/>
    </row>
    <row r="460" spans="2:2">
      <c r="B460" s="440"/>
    </row>
    <row r="461" spans="2:2">
      <c r="B461" s="440"/>
    </row>
    <row r="462" spans="2:2">
      <c r="B462" s="440"/>
    </row>
    <row r="463" spans="2:2">
      <c r="B463" s="440"/>
    </row>
    <row r="464" spans="2:2">
      <c r="B464" s="440"/>
    </row>
    <row r="465" spans="2:2">
      <c r="B465" s="440"/>
    </row>
    <row r="466" spans="2:2">
      <c r="B466" s="440"/>
    </row>
    <row r="467" spans="2:2">
      <c r="B467" s="440"/>
    </row>
    <row r="468" spans="2:2">
      <c r="B468" s="440"/>
    </row>
    <row r="469" spans="2:2">
      <c r="B469" s="440"/>
    </row>
    <row r="470" spans="2:2">
      <c r="B470" s="440"/>
    </row>
    <row r="471" spans="2:2">
      <c r="B471" s="440"/>
    </row>
    <row r="472" spans="2:2">
      <c r="B472" s="440"/>
    </row>
    <row r="473" spans="2:2">
      <c r="B473" s="440"/>
    </row>
    <row r="474" spans="2:2">
      <c r="B474" s="440"/>
    </row>
    <row r="475" spans="2:2">
      <c r="B475" s="440"/>
    </row>
    <row r="476" spans="2:2">
      <c r="B476" s="440"/>
    </row>
    <row r="477" spans="2:2">
      <c r="B477" s="440"/>
    </row>
    <row r="478" spans="2:2">
      <c r="B478" s="440"/>
    </row>
    <row r="479" spans="2:2">
      <c r="B479" s="440"/>
    </row>
    <row r="480" spans="2:2">
      <c r="B480" s="440"/>
    </row>
    <row r="481" spans="2:2">
      <c r="B481" s="440"/>
    </row>
    <row r="482" spans="2:2">
      <c r="B482" s="440"/>
    </row>
    <row r="483" spans="2:2">
      <c r="B483" s="440"/>
    </row>
    <row r="484" spans="2:2">
      <c r="B484" s="440"/>
    </row>
    <row r="485" spans="2:2">
      <c r="B485" s="440"/>
    </row>
    <row r="486" spans="2:2">
      <c r="B486" s="440"/>
    </row>
    <row r="487" spans="2:2">
      <c r="B487" s="440"/>
    </row>
    <row r="488" spans="2:2">
      <c r="B488" s="440"/>
    </row>
    <row r="489" spans="2:2">
      <c r="B489" s="440"/>
    </row>
    <row r="490" spans="2:2">
      <c r="B490" s="440"/>
    </row>
    <row r="491" spans="2:2">
      <c r="B491" s="440"/>
    </row>
    <row r="492" spans="2:2">
      <c r="B492" s="440"/>
    </row>
    <row r="493" spans="2:2">
      <c r="B493" s="440"/>
    </row>
    <row r="494" spans="2:2">
      <c r="B494" s="440"/>
    </row>
    <row r="495" spans="2:2">
      <c r="B495" s="440"/>
    </row>
    <row r="496" spans="2:2">
      <c r="B496" s="440"/>
    </row>
    <row r="497" spans="2:2">
      <c r="B497" s="440"/>
    </row>
    <row r="498" spans="2:2">
      <c r="B498" s="440"/>
    </row>
    <row r="499" spans="2:2">
      <c r="B499" s="440"/>
    </row>
    <row r="500" spans="2:2">
      <c r="B500" s="440"/>
    </row>
    <row r="501" spans="2:2">
      <c r="B501" s="440"/>
    </row>
    <row r="502" spans="2:2">
      <c r="B502" s="440"/>
    </row>
    <row r="503" spans="2:2">
      <c r="B503" s="440"/>
    </row>
    <row r="504" spans="2:2">
      <c r="B504" s="440"/>
    </row>
    <row r="505" spans="2:2">
      <c r="B505" s="440"/>
    </row>
    <row r="506" spans="2:2">
      <c r="B506" s="440"/>
    </row>
    <row r="507" spans="2:2">
      <c r="B507" s="440"/>
    </row>
    <row r="508" spans="2:2">
      <c r="B508" s="440"/>
    </row>
    <row r="509" spans="2:2">
      <c r="B509" s="440"/>
    </row>
    <row r="510" spans="2:2">
      <c r="B510" s="440"/>
    </row>
    <row r="511" spans="2:2">
      <c r="B511" s="440"/>
    </row>
    <row r="512" spans="2:2">
      <c r="B512" s="440"/>
    </row>
    <row r="513" spans="2:2">
      <c r="B513" s="440"/>
    </row>
    <row r="514" spans="2:2">
      <c r="B514" s="440"/>
    </row>
    <row r="515" spans="2:2">
      <c r="B515" s="440"/>
    </row>
    <row r="516" spans="2:2">
      <c r="B516" s="440"/>
    </row>
    <row r="517" spans="2:2">
      <c r="B517" s="440"/>
    </row>
    <row r="518" spans="2:2">
      <c r="B518" s="440"/>
    </row>
    <row r="519" spans="2:2">
      <c r="B519" s="440"/>
    </row>
    <row r="520" spans="2:2">
      <c r="B520" s="440"/>
    </row>
    <row r="521" spans="2:2">
      <c r="B521" s="440"/>
    </row>
    <row r="522" spans="2:2">
      <c r="B522" s="440"/>
    </row>
    <row r="523" spans="2:2">
      <c r="B523" s="440"/>
    </row>
    <row r="524" spans="2:2">
      <c r="B524" s="440"/>
    </row>
    <row r="525" spans="2:2">
      <c r="B525" s="440"/>
    </row>
    <row r="526" spans="2:2">
      <c r="B526" s="440"/>
    </row>
    <row r="527" spans="2:2">
      <c r="B527" s="440"/>
    </row>
    <row r="528" spans="2:2">
      <c r="B528" s="440"/>
    </row>
    <row r="529" spans="2:2">
      <c r="B529" s="440"/>
    </row>
    <row r="530" spans="2:2">
      <c r="B530" s="440"/>
    </row>
    <row r="531" spans="2:2">
      <c r="B531" s="440"/>
    </row>
    <row r="532" spans="2:2">
      <c r="B532" s="440"/>
    </row>
    <row r="533" spans="2:2">
      <c r="B533" s="440"/>
    </row>
    <row r="534" spans="2:2">
      <c r="B534" s="440"/>
    </row>
    <row r="535" spans="2:2">
      <c r="B535" s="440"/>
    </row>
    <row r="536" spans="2:2">
      <c r="B536" s="440"/>
    </row>
    <row r="537" spans="2:2">
      <c r="B537" s="440"/>
    </row>
    <row r="538" spans="2:2">
      <c r="B538" s="440"/>
    </row>
    <row r="539" spans="2:2">
      <c r="B539" s="440"/>
    </row>
    <row r="540" spans="2:2">
      <c r="B540" s="440"/>
    </row>
    <row r="541" spans="2:2">
      <c r="B541" s="440"/>
    </row>
    <row r="542" spans="2:2">
      <c r="B542" s="440"/>
    </row>
    <row r="543" spans="2:2">
      <c r="B543" s="440"/>
    </row>
    <row r="544" spans="2:2">
      <c r="B544" s="440"/>
    </row>
    <row r="545" spans="2:2">
      <c r="B545" s="440"/>
    </row>
    <row r="546" spans="2:2">
      <c r="B546" s="440"/>
    </row>
    <row r="547" spans="2:2">
      <c r="B547" s="440"/>
    </row>
    <row r="548" spans="2:2">
      <c r="B548" s="440"/>
    </row>
    <row r="549" spans="2:2">
      <c r="B549" s="440"/>
    </row>
    <row r="550" spans="2:2">
      <c r="B550" s="440"/>
    </row>
    <row r="551" spans="2:2">
      <c r="B551" s="440"/>
    </row>
    <row r="552" spans="2:2">
      <c r="B552" s="440"/>
    </row>
    <row r="553" spans="2:2">
      <c r="B553" s="440"/>
    </row>
    <row r="554" spans="2:2">
      <c r="B554" s="440"/>
    </row>
    <row r="555" spans="2:2">
      <c r="B555" s="440"/>
    </row>
    <row r="556" spans="2:2">
      <c r="B556" s="440"/>
    </row>
    <row r="557" spans="2:2">
      <c r="B557" s="440"/>
    </row>
    <row r="558" spans="2:2">
      <c r="B558" s="440"/>
    </row>
    <row r="559" spans="2:2">
      <c r="B559" s="440"/>
    </row>
    <row r="560" spans="2:2">
      <c r="B560" s="440"/>
    </row>
    <row r="561" spans="2:2">
      <c r="B561" s="440"/>
    </row>
    <row r="562" spans="2:2">
      <c r="B562" s="440"/>
    </row>
    <row r="563" spans="2:2">
      <c r="B563" s="440"/>
    </row>
    <row r="564" spans="2:2">
      <c r="B564" s="440"/>
    </row>
    <row r="565" spans="2:2">
      <c r="B565" s="440"/>
    </row>
    <row r="566" spans="2:2">
      <c r="B566" s="440"/>
    </row>
    <row r="567" spans="2:2">
      <c r="B567" s="440"/>
    </row>
    <row r="568" spans="2:2">
      <c r="B568" s="440"/>
    </row>
    <row r="569" spans="2:2">
      <c r="B569" s="440"/>
    </row>
    <row r="570" spans="2:2">
      <c r="B570" s="440"/>
    </row>
    <row r="571" spans="2:2">
      <c r="B571" s="440"/>
    </row>
    <row r="572" spans="2:2">
      <c r="B572" s="440"/>
    </row>
    <row r="573" spans="2:2">
      <c r="B573" s="440"/>
    </row>
    <row r="574" spans="2:2">
      <c r="B574" s="440"/>
    </row>
    <row r="575" spans="2:2">
      <c r="B575" s="440"/>
    </row>
    <row r="576" spans="2:2">
      <c r="B576" s="440"/>
    </row>
    <row r="577" spans="2:2">
      <c r="B577" s="440"/>
    </row>
    <row r="578" spans="2:2">
      <c r="B578" s="440"/>
    </row>
    <row r="579" spans="2:2">
      <c r="B579" s="440"/>
    </row>
    <row r="580" spans="2:2">
      <c r="B580" s="440"/>
    </row>
    <row r="581" spans="2:2">
      <c r="B581" s="440"/>
    </row>
    <row r="582" spans="2:2">
      <c r="B582" s="440"/>
    </row>
    <row r="583" spans="2:2">
      <c r="B583" s="440"/>
    </row>
    <row r="584" spans="2:2">
      <c r="B584" s="440"/>
    </row>
    <row r="585" spans="2:2">
      <c r="B585" s="440"/>
    </row>
    <row r="586" spans="2:2">
      <c r="B586" s="440"/>
    </row>
    <row r="587" spans="2:2">
      <c r="B587" s="440"/>
    </row>
    <row r="588" spans="2:2">
      <c r="B588" s="440"/>
    </row>
    <row r="589" spans="2:2">
      <c r="B589" s="440"/>
    </row>
    <row r="590" spans="2:2">
      <c r="B590" s="440"/>
    </row>
    <row r="591" spans="2:2">
      <c r="B591" s="440"/>
    </row>
    <row r="592" spans="2:2">
      <c r="B592" s="440"/>
    </row>
    <row r="593" spans="2:2">
      <c r="B593" s="440"/>
    </row>
    <row r="594" spans="2:2">
      <c r="B594" s="440"/>
    </row>
    <row r="595" spans="2:2">
      <c r="B595" s="440"/>
    </row>
    <row r="596" spans="2:2">
      <c r="B596" s="440"/>
    </row>
    <row r="597" spans="2:2">
      <c r="B597" s="440"/>
    </row>
    <row r="598" spans="2:2">
      <c r="B598" s="440"/>
    </row>
    <row r="599" spans="2:2">
      <c r="B599" s="440"/>
    </row>
    <row r="600" spans="2:2">
      <c r="B600" s="440"/>
    </row>
    <row r="601" spans="2:2">
      <c r="B601" s="440"/>
    </row>
    <row r="602" spans="2:2">
      <c r="B602" s="440"/>
    </row>
    <row r="603" spans="2:2">
      <c r="B603" s="440"/>
    </row>
    <row r="604" spans="2:2">
      <c r="B604" s="440"/>
    </row>
    <row r="605" spans="2:2">
      <c r="B605" s="440"/>
    </row>
    <row r="606" spans="2:2">
      <c r="B606" s="440"/>
    </row>
    <row r="607" spans="2:2">
      <c r="B607" s="440"/>
    </row>
    <row r="608" spans="2:2">
      <c r="B608" s="440"/>
    </row>
    <row r="609" spans="2:2">
      <c r="B609" s="440"/>
    </row>
    <row r="610" spans="2:2">
      <c r="B610" s="440"/>
    </row>
    <row r="611" spans="2:2">
      <c r="B611" s="440"/>
    </row>
    <row r="612" spans="2:2">
      <c r="B612" s="440"/>
    </row>
    <row r="613" spans="2:2">
      <c r="B613" s="440"/>
    </row>
    <row r="614" spans="2:2">
      <c r="B614" s="440"/>
    </row>
    <row r="615" spans="2:2">
      <c r="B615" s="440"/>
    </row>
    <row r="616" spans="2:2">
      <c r="B616" s="440"/>
    </row>
    <row r="617" spans="2:2">
      <c r="B617" s="440"/>
    </row>
    <row r="618" spans="2:2">
      <c r="B618" s="440"/>
    </row>
    <row r="619" spans="2:2">
      <c r="B619" s="440"/>
    </row>
    <row r="620" spans="2:2">
      <c r="B620" s="440"/>
    </row>
    <row r="621" spans="2:2">
      <c r="B621" s="440"/>
    </row>
    <row r="622" spans="2:2">
      <c r="B622" s="440"/>
    </row>
    <row r="623" spans="2:2">
      <c r="B623" s="440"/>
    </row>
    <row r="624" spans="2:2">
      <c r="B624" s="440"/>
    </row>
    <row r="625" spans="2:2">
      <c r="B625" s="440"/>
    </row>
    <row r="626" spans="2:2">
      <c r="B626" s="440"/>
    </row>
    <row r="627" spans="2:2">
      <c r="B627" s="440"/>
    </row>
    <row r="628" spans="2:2">
      <c r="B628" s="440"/>
    </row>
    <row r="629" spans="2:2">
      <c r="B629" s="440"/>
    </row>
    <row r="630" spans="2:2">
      <c r="B630" s="440"/>
    </row>
    <row r="631" spans="2:2">
      <c r="B631" s="440"/>
    </row>
    <row r="632" spans="2:2">
      <c r="B632" s="440"/>
    </row>
    <row r="633" spans="2:2">
      <c r="B633" s="440"/>
    </row>
    <row r="634" spans="2:2">
      <c r="B634" s="440"/>
    </row>
    <row r="635" spans="2:2">
      <c r="B635" s="440"/>
    </row>
    <row r="636" spans="2:2">
      <c r="B636" s="440"/>
    </row>
    <row r="637" spans="2:2">
      <c r="B637" s="440"/>
    </row>
    <row r="638" spans="2:2">
      <c r="B638" s="440"/>
    </row>
    <row r="639" spans="2:2">
      <c r="B639" s="440"/>
    </row>
    <row r="640" spans="2:2">
      <c r="B640" s="440"/>
    </row>
    <row r="641" spans="2:2">
      <c r="B641" s="440"/>
    </row>
    <row r="642" spans="2:2">
      <c r="B642" s="440"/>
    </row>
    <row r="643" spans="2:2">
      <c r="B643" s="440"/>
    </row>
    <row r="644" spans="2:2">
      <c r="B644" s="440"/>
    </row>
    <row r="645" spans="2:2">
      <c r="B645" s="440"/>
    </row>
    <row r="646" spans="2:2">
      <c r="B646" s="440"/>
    </row>
    <row r="647" spans="2:2">
      <c r="B647" s="440"/>
    </row>
    <row r="648" spans="2:2">
      <c r="B648" s="440"/>
    </row>
    <row r="649" spans="2:2">
      <c r="B649" s="440"/>
    </row>
    <row r="650" spans="2:2">
      <c r="B650" s="440"/>
    </row>
    <row r="651" spans="2:2">
      <c r="B651" s="440"/>
    </row>
    <row r="652" spans="2:2">
      <c r="B652" s="440"/>
    </row>
    <row r="653" spans="2:2">
      <c r="B653" s="440"/>
    </row>
    <row r="654" spans="2:2">
      <c r="B654" s="440"/>
    </row>
    <row r="655" spans="2:2">
      <c r="B655" s="440"/>
    </row>
    <row r="656" spans="2:2">
      <c r="B656" s="440"/>
    </row>
    <row r="657" spans="2:2">
      <c r="B657" s="440"/>
    </row>
    <row r="658" spans="2:2">
      <c r="B658" s="440"/>
    </row>
    <row r="659" spans="2:2">
      <c r="B659" s="440"/>
    </row>
    <row r="660" spans="2:2">
      <c r="B660" s="440"/>
    </row>
    <row r="661" spans="2:2">
      <c r="B661" s="440"/>
    </row>
    <row r="662" spans="2:2">
      <c r="B662" s="440"/>
    </row>
    <row r="663" spans="2:2">
      <c r="B663" s="440"/>
    </row>
    <row r="664" spans="2:2">
      <c r="B664" s="440"/>
    </row>
    <row r="665" spans="2:2">
      <c r="B665" s="440"/>
    </row>
    <row r="666" spans="2:2">
      <c r="B666" s="440"/>
    </row>
    <row r="667" spans="2:2">
      <c r="B667" s="440"/>
    </row>
    <row r="668" spans="2:2">
      <c r="B668" s="440"/>
    </row>
    <row r="669" spans="2:2">
      <c r="B669" s="440"/>
    </row>
    <row r="670" spans="2:2">
      <c r="B670" s="440"/>
    </row>
    <row r="671" spans="2:2">
      <c r="B671" s="440"/>
    </row>
    <row r="672" spans="2:2">
      <c r="B672" s="440"/>
    </row>
    <row r="673" spans="2:2">
      <c r="B673" s="440"/>
    </row>
    <row r="674" spans="2:2">
      <c r="B674" s="440"/>
    </row>
    <row r="675" spans="2:2">
      <c r="B675" s="440"/>
    </row>
    <row r="676" spans="2:2">
      <c r="B676" s="440"/>
    </row>
    <row r="677" spans="2:2">
      <c r="B677" s="440"/>
    </row>
    <row r="678" spans="2:2">
      <c r="B678" s="440"/>
    </row>
    <row r="679" spans="2:2">
      <c r="B679" s="440"/>
    </row>
    <row r="680" spans="2:2">
      <c r="B680" s="440"/>
    </row>
    <row r="681" spans="2:2">
      <c r="B681" s="440"/>
    </row>
    <row r="682" spans="2:2">
      <c r="B682" s="440"/>
    </row>
    <row r="683" spans="2:2">
      <c r="B683" s="440"/>
    </row>
    <row r="684" spans="2:2">
      <c r="B684" s="440"/>
    </row>
    <row r="685" spans="2:2">
      <c r="B685" s="440"/>
    </row>
    <row r="686" spans="2:2">
      <c r="B686" s="440"/>
    </row>
    <row r="687" spans="2:2">
      <c r="B687" s="440"/>
    </row>
    <row r="688" spans="2:2">
      <c r="B688" s="440"/>
    </row>
    <row r="689" spans="2:2">
      <c r="B689" s="440"/>
    </row>
    <row r="690" spans="2:2">
      <c r="B690" s="440"/>
    </row>
    <row r="691" spans="2:2">
      <c r="B691" s="440"/>
    </row>
    <row r="692" spans="2:2">
      <c r="B692" s="440"/>
    </row>
    <row r="693" spans="2:2">
      <c r="B693" s="440"/>
    </row>
    <row r="694" spans="2:2">
      <c r="B694" s="440"/>
    </row>
    <row r="695" spans="2:2">
      <c r="B695" s="440"/>
    </row>
    <row r="696" spans="2:2">
      <c r="B696" s="440"/>
    </row>
    <row r="697" spans="2:2">
      <c r="B697" s="440"/>
    </row>
    <row r="698" spans="2:2">
      <c r="B698" s="440"/>
    </row>
    <row r="699" spans="2:2">
      <c r="B699" s="440"/>
    </row>
    <row r="700" spans="2:2">
      <c r="B700" s="440"/>
    </row>
    <row r="701" spans="2:2">
      <c r="B701" s="440"/>
    </row>
    <row r="702" spans="2:2">
      <c r="B702" s="440"/>
    </row>
    <row r="703" spans="2:2">
      <c r="B703" s="440"/>
    </row>
    <row r="704" spans="2:2">
      <c r="B704" s="440"/>
    </row>
    <row r="705" spans="2:2">
      <c r="B705" s="440"/>
    </row>
    <row r="706" spans="2:2">
      <c r="B706" s="440"/>
    </row>
    <row r="707" spans="2:2">
      <c r="B707" s="440"/>
    </row>
    <row r="708" spans="2:2">
      <c r="B708" s="440"/>
    </row>
    <row r="709" spans="2:2">
      <c r="B709" s="440"/>
    </row>
    <row r="710" spans="2:2">
      <c r="B710" s="440"/>
    </row>
    <row r="711" spans="2:2">
      <c r="B711" s="440"/>
    </row>
    <row r="712" spans="2:2">
      <c r="B712" s="440"/>
    </row>
    <row r="713" spans="2:2">
      <c r="B713" s="440"/>
    </row>
    <row r="714" spans="2:2">
      <c r="B714" s="440"/>
    </row>
    <row r="715" spans="2:2">
      <c r="B715" s="440"/>
    </row>
    <row r="716" spans="2:2">
      <c r="B716" s="440"/>
    </row>
    <row r="717" spans="2:2">
      <c r="B717" s="440"/>
    </row>
    <row r="718" spans="2:2">
      <c r="B718" s="440"/>
    </row>
    <row r="719" spans="2:2">
      <c r="B719" s="440"/>
    </row>
    <row r="720" spans="2:2">
      <c r="B720" s="440"/>
    </row>
    <row r="721" spans="2:2">
      <c r="B721" s="440"/>
    </row>
    <row r="722" spans="2:2">
      <c r="B722" s="440"/>
    </row>
    <row r="723" spans="2:2">
      <c r="B723" s="440"/>
    </row>
    <row r="724" spans="2:2">
      <c r="B724" s="440"/>
    </row>
    <row r="725" spans="2:2">
      <c r="B725" s="440"/>
    </row>
    <row r="726" spans="2:2">
      <c r="B726" s="440"/>
    </row>
    <row r="727" spans="2:2">
      <c r="B727" s="440"/>
    </row>
    <row r="728" spans="2:2">
      <c r="B728" s="440"/>
    </row>
    <row r="729" spans="2:2">
      <c r="B729" s="440"/>
    </row>
    <row r="730" spans="2:2">
      <c r="B730" s="440"/>
    </row>
    <row r="731" spans="2:2">
      <c r="B731" s="440"/>
    </row>
    <row r="732" spans="2:2">
      <c r="B732" s="440"/>
    </row>
    <row r="733" spans="2:2">
      <c r="B733" s="440"/>
    </row>
    <row r="734" spans="2:2">
      <c r="B734" s="440"/>
    </row>
    <row r="735" spans="2:2">
      <c r="B735" s="440"/>
    </row>
    <row r="736" spans="2:2">
      <c r="B736" s="440"/>
    </row>
    <row r="737" spans="2:2">
      <c r="B737" s="440"/>
    </row>
    <row r="738" spans="2:2">
      <c r="B738" s="440"/>
    </row>
    <row r="739" spans="2:2">
      <c r="B739" s="440"/>
    </row>
    <row r="740" spans="2:2">
      <c r="B740" s="440"/>
    </row>
    <row r="741" spans="2:2">
      <c r="B741" s="440"/>
    </row>
    <row r="742" spans="2:2">
      <c r="B742" s="440"/>
    </row>
    <row r="743" spans="2:2">
      <c r="B743" s="440"/>
    </row>
    <row r="744" spans="2:2">
      <c r="B744" s="440"/>
    </row>
    <row r="745" spans="2:2">
      <c r="B745" s="440"/>
    </row>
    <row r="746" spans="2:2">
      <c r="B746" s="440"/>
    </row>
    <row r="747" spans="2:2">
      <c r="B747" s="440"/>
    </row>
    <row r="748" spans="2:2">
      <c r="B748" s="440"/>
    </row>
    <row r="749" spans="2:2">
      <c r="B749" s="440"/>
    </row>
    <row r="750" spans="2:2">
      <c r="B750" s="440"/>
    </row>
    <row r="751" spans="2:2">
      <c r="B751" s="440"/>
    </row>
    <row r="752" spans="2:2">
      <c r="B752" s="440"/>
    </row>
    <row r="753" spans="2:2">
      <c r="B753" s="440"/>
    </row>
    <row r="754" spans="2:2">
      <c r="B754" s="440"/>
    </row>
    <row r="755" spans="2:2">
      <c r="B755" s="440"/>
    </row>
    <row r="756" spans="2:2">
      <c r="B756" s="440"/>
    </row>
    <row r="757" spans="2:2">
      <c r="B757" s="440"/>
    </row>
    <row r="758" spans="2:2">
      <c r="B758" s="440"/>
    </row>
    <row r="759" spans="2:2">
      <c r="B759" s="440"/>
    </row>
    <row r="760" spans="2:2">
      <c r="B760" s="440"/>
    </row>
    <row r="761" spans="2:2">
      <c r="B761" s="440"/>
    </row>
    <row r="762" spans="2:2">
      <c r="B762" s="440"/>
    </row>
    <row r="763" spans="2:2">
      <c r="B763" s="440"/>
    </row>
    <row r="764" spans="2:2">
      <c r="B764" s="440"/>
    </row>
    <row r="765" spans="2:2">
      <c r="B765" s="440"/>
    </row>
    <row r="766" spans="2:2">
      <c r="B766" s="440"/>
    </row>
    <row r="767" spans="2:2">
      <c r="B767" s="440"/>
    </row>
    <row r="768" spans="2:2">
      <c r="B768" s="440"/>
    </row>
    <row r="769" spans="2:2">
      <c r="B769" s="440"/>
    </row>
    <row r="770" spans="2:2">
      <c r="B770" s="440"/>
    </row>
    <row r="771" spans="2:2">
      <c r="B771" s="440"/>
    </row>
    <row r="772" spans="2:2">
      <c r="B772" s="440"/>
    </row>
    <row r="773" spans="2:2">
      <c r="B773" s="440"/>
    </row>
    <row r="774" spans="2:2">
      <c r="B774" s="440"/>
    </row>
    <row r="775" spans="2:2">
      <c r="B775" s="440"/>
    </row>
    <row r="776" spans="2:2">
      <c r="B776" s="440"/>
    </row>
    <row r="777" spans="2:2">
      <c r="B777" s="440"/>
    </row>
    <row r="778" spans="2:2">
      <c r="B778" s="440"/>
    </row>
    <row r="779" spans="2:2">
      <c r="B779" s="440"/>
    </row>
    <row r="780" spans="2:2">
      <c r="B780" s="440"/>
    </row>
    <row r="781" spans="2:2">
      <c r="B781" s="440"/>
    </row>
    <row r="782" spans="2:2">
      <c r="B782" s="440"/>
    </row>
    <row r="783" spans="2:2">
      <c r="B783" s="440"/>
    </row>
    <row r="784" spans="2:2">
      <c r="B784" s="440"/>
    </row>
    <row r="785" spans="2:2">
      <c r="B785" s="440"/>
    </row>
    <row r="786" spans="2:2">
      <c r="B786" s="440"/>
    </row>
    <row r="787" spans="2:2">
      <c r="B787" s="440"/>
    </row>
    <row r="788" spans="2:2">
      <c r="B788" s="440"/>
    </row>
    <row r="789" spans="2:2">
      <c r="B789" s="440"/>
    </row>
    <row r="790" spans="2:2">
      <c r="B790" s="440"/>
    </row>
    <row r="791" spans="2:2">
      <c r="B791" s="440"/>
    </row>
    <row r="792" spans="2:2">
      <c r="B792" s="440"/>
    </row>
    <row r="793" spans="2:2">
      <c r="B793" s="440"/>
    </row>
    <row r="794" spans="2:2">
      <c r="B794" s="440"/>
    </row>
    <row r="795" spans="2:2">
      <c r="B795" s="440"/>
    </row>
    <row r="796" spans="2:2">
      <c r="B796" s="440"/>
    </row>
    <row r="797" spans="2:2">
      <c r="B797" s="440"/>
    </row>
    <row r="798" spans="2:2">
      <c r="B798" s="440"/>
    </row>
    <row r="799" spans="2:2">
      <c r="B799" s="440"/>
    </row>
    <row r="800" spans="2:2">
      <c r="B800" s="440"/>
    </row>
    <row r="801" spans="2:2">
      <c r="B801" s="440"/>
    </row>
    <row r="802" spans="2:2">
      <c r="B802" s="440"/>
    </row>
    <row r="803" spans="2:2">
      <c r="B803" s="440"/>
    </row>
    <row r="804" spans="2:2">
      <c r="B804" s="440"/>
    </row>
    <row r="805" spans="2:2">
      <c r="B805" s="440"/>
    </row>
    <row r="806" spans="2:2">
      <c r="B806" s="440"/>
    </row>
    <row r="807" spans="2:2">
      <c r="B807" s="440"/>
    </row>
    <row r="808" spans="2:2">
      <c r="B808" s="440"/>
    </row>
    <row r="809" spans="2:2">
      <c r="B809" s="440"/>
    </row>
    <row r="810" spans="2:2">
      <c r="B810" s="440"/>
    </row>
    <row r="811" spans="2:2">
      <c r="B811" s="440"/>
    </row>
    <row r="812" spans="2:2">
      <c r="B812" s="440"/>
    </row>
    <row r="813" spans="2:2">
      <c r="B813" s="440"/>
    </row>
    <row r="814" spans="2:2">
      <c r="B814" s="440"/>
    </row>
    <row r="815" spans="2:2">
      <c r="B815" s="440"/>
    </row>
    <row r="816" spans="2:2">
      <c r="B816" s="440"/>
    </row>
    <row r="817" spans="2:2">
      <c r="B817" s="440"/>
    </row>
    <row r="818" spans="2:2">
      <c r="B818" s="440"/>
    </row>
    <row r="819" spans="2:2">
      <c r="B819" s="440"/>
    </row>
    <row r="820" spans="2:2">
      <c r="B820" s="440"/>
    </row>
    <row r="821" spans="2:2">
      <c r="B821" s="440"/>
    </row>
    <row r="822" spans="2:2">
      <c r="B822" s="440"/>
    </row>
    <row r="823" spans="2:2">
      <c r="B823" s="440"/>
    </row>
    <row r="824" spans="2:2">
      <c r="B824" s="440"/>
    </row>
    <row r="825" spans="2:2">
      <c r="B825" s="440"/>
    </row>
    <row r="826" spans="2:2">
      <c r="B826" s="440"/>
    </row>
    <row r="827" spans="2:2">
      <c r="B827" s="440"/>
    </row>
    <row r="828" spans="2:2">
      <c r="B828" s="440"/>
    </row>
    <row r="829" spans="2:2">
      <c r="B829" s="440"/>
    </row>
    <row r="830" spans="2:2">
      <c r="B830" s="440"/>
    </row>
    <row r="831" spans="2:2">
      <c r="B831" s="440"/>
    </row>
    <row r="832" spans="2:2">
      <c r="B832" s="440"/>
    </row>
    <row r="833" spans="2:2">
      <c r="B833" s="440"/>
    </row>
    <row r="834" spans="2:2">
      <c r="B834" s="440"/>
    </row>
    <row r="835" spans="2:2">
      <c r="B835" s="440"/>
    </row>
    <row r="836" spans="2:2">
      <c r="B836" s="440"/>
    </row>
    <row r="837" spans="2:2">
      <c r="B837" s="440"/>
    </row>
    <row r="838" spans="2:2">
      <c r="B838" s="440"/>
    </row>
    <row r="839" spans="2:2">
      <c r="B839" s="440"/>
    </row>
    <row r="840" spans="2:2">
      <c r="B840" s="440"/>
    </row>
    <row r="841" spans="2:2">
      <c r="B841" s="440"/>
    </row>
    <row r="842" spans="2:2">
      <c r="B842" s="440"/>
    </row>
    <row r="843" spans="2:2">
      <c r="B843" s="440"/>
    </row>
    <row r="844" spans="2:2">
      <c r="B844" s="440"/>
    </row>
    <row r="845" spans="2:2">
      <c r="B845" s="440"/>
    </row>
    <row r="846" spans="2:2">
      <c r="B846" s="440"/>
    </row>
    <row r="847" spans="2:2">
      <c r="B847" s="440"/>
    </row>
    <row r="848" spans="2:2">
      <c r="B848" s="440"/>
    </row>
    <row r="849" spans="2:2">
      <c r="B849" s="440"/>
    </row>
    <row r="850" spans="2:2">
      <c r="B850" s="440"/>
    </row>
    <row r="851" spans="2:2">
      <c r="B851" s="440"/>
    </row>
    <row r="852" spans="2:2">
      <c r="B852" s="440"/>
    </row>
    <row r="853" spans="2:2">
      <c r="B853" s="440"/>
    </row>
    <row r="854" spans="2:2">
      <c r="B854" s="440"/>
    </row>
    <row r="855" spans="2:2">
      <c r="B855" s="440"/>
    </row>
    <row r="856" spans="2:2">
      <c r="B856" s="440"/>
    </row>
    <row r="857" spans="2:2">
      <c r="B857" s="440"/>
    </row>
    <row r="858" spans="2:2">
      <c r="B858" s="440"/>
    </row>
    <row r="859" spans="2:2">
      <c r="B859" s="440"/>
    </row>
    <row r="860" spans="2:2">
      <c r="B860" s="440"/>
    </row>
    <row r="861" spans="2:2">
      <c r="B861" s="440"/>
    </row>
    <row r="862" spans="2:2">
      <c r="B862" s="440"/>
    </row>
    <row r="863" spans="2:2">
      <c r="B863" s="440"/>
    </row>
    <row r="864" spans="2:2">
      <c r="B864" s="440"/>
    </row>
    <row r="865" spans="2:2">
      <c r="B865" s="440"/>
    </row>
    <row r="866" spans="2:2">
      <c r="B866" s="440"/>
    </row>
    <row r="867" spans="2:2">
      <c r="B867" s="440"/>
    </row>
    <row r="868" spans="2:2">
      <c r="B868" s="440"/>
    </row>
    <row r="869" spans="2:2">
      <c r="B869" s="440"/>
    </row>
    <row r="870" spans="2:2">
      <c r="B870" s="440"/>
    </row>
    <row r="871" spans="2:2">
      <c r="B871" s="440"/>
    </row>
    <row r="872" spans="2:2">
      <c r="B872" s="440"/>
    </row>
    <row r="873" spans="2:2">
      <c r="B873" s="440"/>
    </row>
    <row r="874" spans="2:2">
      <c r="B874" s="440"/>
    </row>
    <row r="875" spans="2:2">
      <c r="B875" s="440"/>
    </row>
    <row r="876" spans="2:2">
      <c r="B876" s="440"/>
    </row>
    <row r="877" spans="2:2">
      <c r="B877" s="440"/>
    </row>
    <row r="878" spans="2:2">
      <c r="B878" s="440"/>
    </row>
    <row r="879" spans="2:2">
      <c r="B879" s="440"/>
    </row>
    <row r="880" spans="2:2">
      <c r="B880" s="440"/>
    </row>
    <row r="881" spans="2:2">
      <c r="B881" s="440"/>
    </row>
    <row r="882" spans="2:2">
      <c r="B882" s="440"/>
    </row>
    <row r="883" spans="2:2">
      <c r="B883" s="440"/>
    </row>
    <row r="884" spans="2:2">
      <c r="B884" s="440"/>
    </row>
    <row r="885" spans="2:2">
      <c r="B885" s="440"/>
    </row>
    <row r="886" spans="2:2">
      <c r="B886" s="440"/>
    </row>
    <row r="887" spans="2:2">
      <c r="B887" s="440"/>
    </row>
    <row r="888" spans="2:2">
      <c r="B888" s="440"/>
    </row>
    <row r="889" spans="2:2">
      <c r="B889" s="440"/>
    </row>
    <row r="890" spans="2:2">
      <c r="B890" s="440"/>
    </row>
    <row r="891" spans="2:2">
      <c r="B891" s="440"/>
    </row>
    <row r="892" spans="2:2">
      <c r="B892" s="440"/>
    </row>
    <row r="893" spans="2:2">
      <c r="B893" s="440"/>
    </row>
    <row r="894" spans="2:2">
      <c r="B894" s="440"/>
    </row>
    <row r="895" spans="2:2">
      <c r="B895" s="440"/>
    </row>
    <row r="896" spans="2:2">
      <c r="B896" s="440"/>
    </row>
    <row r="897" spans="2:2">
      <c r="B897" s="440"/>
    </row>
    <row r="898" spans="2:2">
      <c r="B898" s="440"/>
    </row>
    <row r="899" spans="2:2">
      <c r="B899" s="440"/>
    </row>
    <row r="900" spans="2:2">
      <c r="B900" s="440"/>
    </row>
    <row r="901" spans="2:2">
      <c r="B901" s="440"/>
    </row>
    <row r="902" spans="2:2">
      <c r="B902" s="440"/>
    </row>
    <row r="903" spans="2:2">
      <c r="B903" s="440"/>
    </row>
    <row r="904" spans="2:2">
      <c r="B904" s="440"/>
    </row>
    <row r="905" spans="2:2">
      <c r="B905" s="440"/>
    </row>
    <row r="906" spans="2:2">
      <c r="B906" s="440"/>
    </row>
    <row r="907" spans="2:2">
      <c r="B907" s="440"/>
    </row>
    <row r="908" spans="2:2">
      <c r="B908" s="440"/>
    </row>
    <row r="909" spans="2:2">
      <c r="B909" s="440"/>
    </row>
    <row r="910" spans="2:2">
      <c r="B910" s="440"/>
    </row>
    <row r="911" spans="2:2">
      <c r="B911" s="440"/>
    </row>
    <row r="912" spans="2:2">
      <c r="B912" s="440"/>
    </row>
    <row r="913" spans="2:2">
      <c r="B913" s="440"/>
    </row>
    <row r="914" spans="2:2">
      <c r="B914" s="440"/>
    </row>
    <row r="915" spans="2:2">
      <c r="B915" s="440"/>
    </row>
    <row r="916" spans="2:2">
      <c r="B916" s="440"/>
    </row>
    <row r="917" spans="2:2">
      <c r="B917" s="440"/>
    </row>
    <row r="918" spans="2:2">
      <c r="B918" s="440"/>
    </row>
    <row r="919" spans="2:2">
      <c r="B919" s="440"/>
    </row>
    <row r="920" spans="2:2">
      <c r="B920" s="440"/>
    </row>
    <row r="921" spans="2:2">
      <c r="B921" s="440"/>
    </row>
    <row r="922" spans="2:2">
      <c r="B922" s="440"/>
    </row>
    <row r="923" spans="2:2">
      <c r="B923" s="440"/>
    </row>
    <row r="924" spans="2:2">
      <c r="B924" s="440"/>
    </row>
    <row r="925" spans="2:2">
      <c r="B925" s="440"/>
    </row>
    <row r="926" spans="2:2">
      <c r="B926" s="440"/>
    </row>
    <row r="927" spans="2:2">
      <c r="B927" s="440"/>
    </row>
    <row r="928" spans="2:2">
      <c r="B928" s="440"/>
    </row>
    <row r="929" spans="2:2">
      <c r="B929" s="440"/>
    </row>
    <row r="930" spans="2:2">
      <c r="B930" s="440"/>
    </row>
    <row r="931" spans="2:2">
      <c r="B931" s="440"/>
    </row>
    <row r="932" spans="2:2">
      <c r="B932" s="440"/>
    </row>
    <row r="933" spans="2:2">
      <c r="B933" s="440"/>
    </row>
    <row r="934" spans="2:2">
      <c r="B934" s="440"/>
    </row>
    <row r="935" spans="2:2">
      <c r="B935" s="440"/>
    </row>
    <row r="936" spans="2:2">
      <c r="B936" s="440"/>
    </row>
    <row r="937" spans="2:2">
      <c r="B937" s="440"/>
    </row>
    <row r="938" spans="2:2">
      <c r="B938" s="440"/>
    </row>
    <row r="939" spans="2:2">
      <c r="B939" s="440"/>
    </row>
    <row r="940" spans="2:2">
      <c r="B940" s="440"/>
    </row>
    <row r="941" spans="2:2">
      <c r="B941" s="440"/>
    </row>
    <row r="942" spans="2:2">
      <c r="B942" s="440"/>
    </row>
    <row r="943" spans="2:2">
      <c r="B943" s="440"/>
    </row>
    <row r="944" spans="2:2">
      <c r="B944" s="440"/>
    </row>
    <row r="945" spans="2:2">
      <c r="B945" s="440"/>
    </row>
    <row r="946" spans="2:2">
      <c r="B946" s="440"/>
    </row>
    <row r="947" spans="2:2">
      <c r="B947" s="440"/>
    </row>
    <row r="948" spans="2:2">
      <c r="B948" s="440"/>
    </row>
    <row r="949" spans="2:2">
      <c r="B949" s="440"/>
    </row>
    <row r="950" spans="2:2">
      <c r="B950" s="440"/>
    </row>
    <row r="951" spans="2:2">
      <c r="B951" s="440"/>
    </row>
    <row r="952" spans="2:2">
      <c r="B952" s="440"/>
    </row>
    <row r="953" spans="2:2">
      <c r="B953" s="440"/>
    </row>
    <row r="954" spans="2:2">
      <c r="B954" s="440"/>
    </row>
    <row r="955" spans="2:2">
      <c r="B955" s="440"/>
    </row>
    <row r="956" spans="2:2">
      <c r="B956" s="440"/>
    </row>
    <row r="957" spans="2:2">
      <c r="B957" s="440"/>
    </row>
    <row r="958" spans="2:2">
      <c r="B958" s="440"/>
    </row>
    <row r="959" spans="2:2">
      <c r="B959" s="440"/>
    </row>
    <row r="960" spans="2:2">
      <c r="B960" s="440"/>
    </row>
    <row r="961" spans="2:2">
      <c r="B961" s="440"/>
    </row>
    <row r="962" spans="2:2">
      <c r="B962" s="440"/>
    </row>
    <row r="963" spans="2:2">
      <c r="B963" s="440"/>
    </row>
    <row r="964" spans="2:2">
      <c r="B964" s="440"/>
    </row>
    <row r="965" spans="2:2">
      <c r="B965" s="440"/>
    </row>
    <row r="966" spans="2:2">
      <c r="B966" s="440"/>
    </row>
    <row r="967" spans="2:2">
      <c r="B967" s="440"/>
    </row>
    <row r="968" spans="2:2">
      <c r="B968" s="440"/>
    </row>
    <row r="969" spans="2:2">
      <c r="B969" s="440"/>
    </row>
    <row r="970" spans="2:2">
      <c r="B970" s="440"/>
    </row>
    <row r="971" spans="2:2">
      <c r="B971" s="440"/>
    </row>
    <row r="972" spans="2:2">
      <c r="B972" s="440"/>
    </row>
    <row r="973" spans="2:2">
      <c r="B973" s="440"/>
    </row>
    <row r="974" spans="2:2">
      <c r="B974" s="440"/>
    </row>
    <row r="975" spans="2:2">
      <c r="B975" s="440"/>
    </row>
    <row r="976" spans="2:2">
      <c r="B976" s="440"/>
    </row>
    <row r="977" spans="2:2">
      <c r="B977" s="440"/>
    </row>
    <row r="978" spans="2:2">
      <c r="B978" s="440"/>
    </row>
    <row r="979" spans="2:2">
      <c r="B979" s="440"/>
    </row>
    <row r="980" spans="2:2">
      <c r="B980" s="440"/>
    </row>
    <row r="981" spans="2:2">
      <c r="B981" s="440"/>
    </row>
    <row r="982" spans="2:2">
      <c r="B982" s="440"/>
    </row>
    <row r="983" spans="2:2">
      <c r="B983" s="440"/>
    </row>
    <row r="984" spans="2:2">
      <c r="B984" s="440"/>
    </row>
    <row r="985" spans="2:2">
      <c r="B985" s="440"/>
    </row>
    <row r="986" spans="2:2">
      <c r="B986" s="440"/>
    </row>
    <row r="987" spans="2:2">
      <c r="B987" s="440"/>
    </row>
    <row r="988" spans="2:2">
      <c r="B988" s="440"/>
    </row>
    <row r="989" spans="2:2">
      <c r="B989" s="440"/>
    </row>
    <row r="990" spans="2:2">
      <c r="B990" s="440"/>
    </row>
    <row r="991" spans="2:2">
      <c r="B991" s="440"/>
    </row>
    <row r="992" spans="2:2">
      <c r="B992" s="440"/>
    </row>
    <row r="993" spans="2:2">
      <c r="B993" s="440"/>
    </row>
    <row r="994" spans="2:2">
      <c r="B994" s="440"/>
    </row>
    <row r="995" spans="2:2">
      <c r="B995" s="440"/>
    </row>
    <row r="996" spans="2:2">
      <c r="B996" s="440"/>
    </row>
    <row r="997" spans="2:2">
      <c r="B997" s="440"/>
    </row>
    <row r="998" spans="2:2">
      <c r="B998" s="440"/>
    </row>
    <row r="999" spans="2:2">
      <c r="B999" s="440"/>
    </row>
    <row r="1000" spans="2:2">
      <c r="B1000" s="440"/>
    </row>
    <row r="1001" spans="2:2">
      <c r="B1001" s="440"/>
    </row>
    <row r="1002" spans="2:2">
      <c r="B1002" s="440"/>
    </row>
    <row r="1003" spans="2:2">
      <c r="B1003" s="440"/>
    </row>
    <row r="1004" spans="2:2">
      <c r="B1004" s="440"/>
    </row>
    <row r="1005" spans="2:2">
      <c r="B1005" s="440"/>
    </row>
    <row r="1006" spans="2:2">
      <c r="B1006" s="440"/>
    </row>
    <row r="1007" spans="2:2">
      <c r="B1007" s="440"/>
    </row>
    <row r="1008" spans="2:2">
      <c r="B1008" s="440"/>
    </row>
    <row r="1009" spans="2:2">
      <c r="B1009" s="440"/>
    </row>
    <row r="1010" spans="2:2">
      <c r="B1010" s="440"/>
    </row>
    <row r="1011" spans="2:2">
      <c r="B1011" s="440"/>
    </row>
    <row r="1012" spans="2:2">
      <c r="B1012" s="440"/>
    </row>
    <row r="1013" spans="2:2">
      <c r="B1013" s="440"/>
    </row>
    <row r="1014" spans="2:2">
      <c r="B1014" s="440"/>
    </row>
    <row r="1015" spans="2:2">
      <c r="B1015" s="440"/>
    </row>
    <row r="1016" spans="2:2">
      <c r="B1016" s="440"/>
    </row>
    <row r="1017" spans="2:2">
      <c r="B1017" s="440"/>
    </row>
    <row r="1018" spans="2:2">
      <c r="B1018" s="440"/>
    </row>
    <row r="1019" spans="2:2">
      <c r="B1019" s="440"/>
    </row>
    <row r="1020" spans="2:2">
      <c r="B1020" s="440"/>
    </row>
    <row r="1021" spans="2:2">
      <c r="B1021" s="440"/>
    </row>
    <row r="1022" spans="2:2">
      <c r="B1022" s="440"/>
    </row>
    <row r="1023" spans="2:2">
      <c r="B1023" s="440"/>
    </row>
    <row r="1024" spans="2:2">
      <c r="B1024" s="440"/>
    </row>
    <row r="1025" spans="2:2">
      <c r="B1025" s="440"/>
    </row>
    <row r="1026" spans="2:2">
      <c r="B1026" s="440"/>
    </row>
    <row r="1027" spans="2:2">
      <c r="B1027" s="440"/>
    </row>
    <row r="1028" spans="2:2">
      <c r="B1028" s="440"/>
    </row>
    <row r="1029" spans="2:2">
      <c r="B1029" s="440"/>
    </row>
    <row r="1030" spans="2:2">
      <c r="B1030" s="440"/>
    </row>
    <row r="1031" spans="2:2">
      <c r="B1031" s="440"/>
    </row>
    <row r="1032" spans="2:2">
      <c r="B1032" s="440"/>
    </row>
    <row r="1033" spans="2:2">
      <c r="B1033" s="440"/>
    </row>
    <row r="1034" spans="2:2">
      <c r="B1034" s="440"/>
    </row>
    <row r="1035" spans="2:2">
      <c r="B1035" s="440"/>
    </row>
    <row r="1036" spans="2:2">
      <c r="B1036" s="440"/>
    </row>
    <row r="1037" spans="2:2">
      <c r="B1037" s="440"/>
    </row>
    <row r="1038" spans="2:2">
      <c r="B1038" s="440"/>
    </row>
    <row r="1039" spans="2:2">
      <c r="B1039" s="440"/>
    </row>
    <row r="1040" spans="2:2">
      <c r="B1040" s="440"/>
    </row>
    <row r="1041" spans="2:2">
      <c r="B1041" s="440"/>
    </row>
    <row r="1042" spans="2:2">
      <c r="B1042" s="440"/>
    </row>
    <row r="1043" spans="2:2">
      <c r="B1043" s="440"/>
    </row>
    <row r="1044" spans="2:2">
      <c r="B1044" s="440"/>
    </row>
    <row r="1045" spans="2:2">
      <c r="B1045" s="440"/>
    </row>
    <row r="1046" spans="2:2">
      <c r="B1046" s="440"/>
    </row>
    <row r="1047" spans="2:2">
      <c r="B1047" s="440"/>
    </row>
    <row r="1048" spans="2:2">
      <c r="B1048" s="440"/>
    </row>
    <row r="1049" spans="2:2">
      <c r="B1049" s="440"/>
    </row>
    <row r="1050" spans="2:2">
      <c r="B1050" s="440"/>
    </row>
    <row r="1051" spans="2:2">
      <c r="B1051" s="440"/>
    </row>
    <row r="1052" spans="2:2">
      <c r="B1052" s="440"/>
    </row>
    <row r="1053" spans="2:2">
      <c r="B1053" s="440"/>
    </row>
    <row r="1054" spans="2:2">
      <c r="B1054" s="440"/>
    </row>
    <row r="1055" spans="2:2">
      <c r="B1055" s="440"/>
    </row>
    <row r="1056" spans="2:2">
      <c r="B1056" s="440"/>
    </row>
    <row r="1057" spans="2:2">
      <c r="B1057" s="440"/>
    </row>
    <row r="1058" spans="2:2">
      <c r="B1058" s="440"/>
    </row>
    <row r="1059" spans="2:2">
      <c r="B1059" s="440"/>
    </row>
    <row r="1060" spans="2:2">
      <c r="B1060" s="440"/>
    </row>
    <row r="1061" spans="2:2">
      <c r="B1061" s="440"/>
    </row>
    <row r="1062" spans="2:2">
      <c r="B1062" s="440"/>
    </row>
    <row r="1063" spans="2:2">
      <c r="B1063" s="440"/>
    </row>
    <row r="1064" spans="2:2">
      <c r="B1064" s="440"/>
    </row>
    <row r="1065" spans="2:2">
      <c r="B1065" s="440"/>
    </row>
    <row r="1066" spans="2:2">
      <c r="B1066" s="440"/>
    </row>
    <row r="1067" spans="2:2">
      <c r="B1067" s="440"/>
    </row>
    <row r="1068" spans="2:2">
      <c r="B1068" s="440"/>
    </row>
    <row r="1069" spans="2:2">
      <c r="B1069" s="440"/>
    </row>
    <row r="1070" spans="2:2">
      <c r="B1070" s="440"/>
    </row>
    <row r="1071" spans="2:2">
      <c r="B1071" s="440"/>
    </row>
    <row r="1072" spans="2:2">
      <c r="B1072" s="440"/>
    </row>
    <row r="1073" spans="2:2">
      <c r="B1073" s="440"/>
    </row>
    <row r="1074" spans="2:2">
      <c r="B1074" s="440"/>
    </row>
    <row r="1075" spans="2:2">
      <c r="B1075" s="440"/>
    </row>
    <row r="1076" spans="2:2">
      <c r="B1076" s="440"/>
    </row>
    <row r="1077" spans="2:2">
      <c r="B1077" s="440"/>
    </row>
    <row r="1078" spans="2:2">
      <c r="B1078" s="440"/>
    </row>
    <row r="1079" spans="2:2">
      <c r="B1079" s="440"/>
    </row>
    <row r="1080" spans="2:2">
      <c r="B1080" s="440"/>
    </row>
    <row r="1081" spans="2:2">
      <c r="B1081" s="440"/>
    </row>
    <row r="1082" spans="2:2">
      <c r="B1082" s="440"/>
    </row>
    <row r="1083" spans="2:2">
      <c r="B1083" s="440"/>
    </row>
    <row r="1084" spans="2:2">
      <c r="B1084" s="440"/>
    </row>
    <row r="1085" spans="2:2">
      <c r="B1085" s="440"/>
    </row>
    <row r="1086" spans="2:2">
      <c r="B1086" s="440"/>
    </row>
    <row r="1087" spans="2:2">
      <c r="B1087" s="440"/>
    </row>
    <row r="1088" spans="2:2">
      <c r="B1088" s="440"/>
    </row>
    <row r="1089" spans="2:2">
      <c r="B1089" s="440"/>
    </row>
    <row r="1090" spans="2:2">
      <c r="B1090" s="440"/>
    </row>
    <row r="1091" spans="2:2">
      <c r="B1091" s="440"/>
    </row>
    <row r="1092" spans="2:2">
      <c r="B1092" s="440"/>
    </row>
    <row r="1093" spans="2:2">
      <c r="B1093" s="440"/>
    </row>
    <row r="1094" spans="2:2">
      <c r="B1094" s="440"/>
    </row>
    <row r="1095" spans="2:2">
      <c r="B1095" s="440"/>
    </row>
    <row r="1096" spans="2:2">
      <c r="B1096" s="440"/>
    </row>
    <row r="1097" spans="2:2">
      <c r="B1097" s="440"/>
    </row>
    <row r="1098" spans="2:2">
      <c r="B1098" s="440"/>
    </row>
    <row r="1099" spans="2:2">
      <c r="B1099" s="440"/>
    </row>
    <row r="1100" spans="2:2">
      <c r="B1100" s="440"/>
    </row>
    <row r="1101" spans="2:2">
      <c r="B1101" s="440"/>
    </row>
    <row r="1102" spans="2:2">
      <c r="B1102" s="440"/>
    </row>
    <row r="1103" spans="2:2">
      <c r="B1103" s="440"/>
    </row>
    <row r="1104" spans="2:2">
      <c r="B1104" s="440"/>
    </row>
    <row r="1105" spans="2:2">
      <c r="B1105" s="440"/>
    </row>
    <row r="1106" spans="2:2">
      <c r="B1106" s="440"/>
    </row>
    <row r="1107" spans="2:2">
      <c r="B1107" s="440"/>
    </row>
    <row r="1108" spans="2:2">
      <c r="B1108" s="440"/>
    </row>
    <row r="1109" spans="2:2">
      <c r="B1109" s="440"/>
    </row>
    <row r="1110" spans="2:2">
      <c r="B1110" s="440"/>
    </row>
    <row r="1111" spans="2:2">
      <c r="B1111" s="440"/>
    </row>
    <row r="1112" spans="2:2">
      <c r="B1112" s="440"/>
    </row>
    <row r="1113" spans="2:2">
      <c r="B1113" s="440"/>
    </row>
    <row r="1114" spans="2:2">
      <c r="B1114" s="440"/>
    </row>
    <row r="1115" spans="2:2">
      <c r="B1115" s="440"/>
    </row>
    <row r="1116" spans="2:2">
      <c r="B1116" s="440"/>
    </row>
    <row r="1117" spans="2:2">
      <c r="B1117" s="440"/>
    </row>
    <row r="1118" spans="2:2">
      <c r="B1118" s="440"/>
    </row>
    <row r="1119" spans="2:2">
      <c r="B1119" s="440"/>
    </row>
    <row r="1120" spans="2:2">
      <c r="B1120" s="440"/>
    </row>
    <row r="1121" spans="2:2">
      <c r="B1121" s="440"/>
    </row>
    <row r="1122" spans="2:2">
      <c r="B1122" s="440"/>
    </row>
    <row r="1123" spans="2:2">
      <c r="B1123" s="440"/>
    </row>
    <row r="1124" spans="2:2">
      <c r="B1124" s="440"/>
    </row>
    <row r="1125" spans="2:2">
      <c r="B1125" s="440"/>
    </row>
    <row r="1126" spans="2:2">
      <c r="B1126" s="440"/>
    </row>
    <row r="1127" spans="2:2">
      <c r="B1127" s="440"/>
    </row>
    <row r="1128" spans="2:2">
      <c r="B1128" s="440"/>
    </row>
    <row r="1129" spans="2:2">
      <c r="B1129" s="440"/>
    </row>
    <row r="1130" spans="2:2">
      <c r="B1130" s="440"/>
    </row>
    <row r="1131" spans="2:2">
      <c r="B1131" s="440"/>
    </row>
    <row r="1132" spans="2:2">
      <c r="B1132" s="440"/>
    </row>
    <row r="1133" spans="2:2">
      <c r="B1133" s="440"/>
    </row>
    <row r="1134" spans="2:2">
      <c r="B1134" s="440"/>
    </row>
    <row r="1135" spans="2:2">
      <c r="B1135" s="440"/>
    </row>
    <row r="1136" spans="2:2">
      <c r="B1136" s="440"/>
    </row>
    <row r="1137" spans="2:2">
      <c r="B1137" s="440"/>
    </row>
    <row r="1138" spans="2:2">
      <c r="B1138" s="440"/>
    </row>
    <row r="1139" spans="2:2">
      <c r="B1139" s="440"/>
    </row>
    <row r="1140" spans="2:2">
      <c r="B1140" s="440"/>
    </row>
    <row r="1141" spans="2:2">
      <c r="B1141" s="440"/>
    </row>
    <row r="1142" spans="2:2">
      <c r="B1142" s="440"/>
    </row>
    <row r="1143" spans="2:2">
      <c r="B1143" s="440"/>
    </row>
    <row r="1144" spans="2:2">
      <c r="B1144" s="440"/>
    </row>
    <row r="1145" spans="2:2">
      <c r="B1145" s="440"/>
    </row>
    <row r="1146" spans="2:2">
      <c r="B1146" s="440"/>
    </row>
    <row r="1147" spans="2:2">
      <c r="B1147" s="440"/>
    </row>
    <row r="1148" spans="2:2">
      <c r="B1148" s="440"/>
    </row>
    <row r="1149" spans="2:2">
      <c r="B1149" s="440"/>
    </row>
    <row r="1150" spans="2:2">
      <c r="B1150" s="440"/>
    </row>
    <row r="1151" spans="2:2">
      <c r="B1151" s="440"/>
    </row>
    <row r="1152" spans="2:2">
      <c r="B1152" s="440"/>
    </row>
    <row r="1153" spans="2:2">
      <c r="B1153" s="440"/>
    </row>
    <row r="1154" spans="2:2">
      <c r="B1154" s="440"/>
    </row>
    <row r="1155" spans="2:2">
      <c r="B1155" s="440"/>
    </row>
    <row r="1156" spans="2:2">
      <c r="B1156" s="440"/>
    </row>
    <row r="1157" spans="2:2">
      <c r="B1157" s="440"/>
    </row>
    <row r="1158" spans="2:2">
      <c r="B1158" s="440"/>
    </row>
    <row r="1159" spans="2:2">
      <c r="B1159" s="440"/>
    </row>
    <row r="1160" spans="2:2">
      <c r="B1160" s="440"/>
    </row>
    <row r="1161" spans="2:2">
      <c r="B1161" s="440"/>
    </row>
    <row r="1162" spans="2:2">
      <c r="B1162" s="440"/>
    </row>
    <row r="1163" spans="2:2">
      <c r="B1163" s="440"/>
    </row>
    <row r="1164" spans="2:2">
      <c r="B1164" s="440"/>
    </row>
    <row r="1165" spans="2:2">
      <c r="B1165" s="440"/>
    </row>
    <row r="1166" spans="2:2">
      <c r="B1166" s="440"/>
    </row>
    <row r="1167" spans="2:2">
      <c r="B1167" s="440"/>
    </row>
    <row r="1168" spans="2:2">
      <c r="B1168" s="440"/>
    </row>
    <row r="1169" spans="2:2">
      <c r="B1169" s="440"/>
    </row>
    <row r="1170" spans="2:2">
      <c r="B1170" s="440"/>
    </row>
    <row r="1171" spans="2:2">
      <c r="B1171" s="440"/>
    </row>
    <row r="1172" spans="2:2">
      <c r="B1172" s="440"/>
    </row>
    <row r="1173" spans="2:2">
      <c r="B1173" s="440"/>
    </row>
    <row r="1174" spans="2:2">
      <c r="B1174" s="440"/>
    </row>
    <row r="1175" spans="2:2">
      <c r="B1175" s="440"/>
    </row>
    <row r="1176" spans="2:2">
      <c r="B1176" s="440"/>
    </row>
    <row r="1177" spans="2:2">
      <c r="B1177" s="440"/>
    </row>
    <row r="1178" spans="2:2">
      <c r="B1178" s="440"/>
    </row>
    <row r="1179" spans="2:2">
      <c r="B1179" s="440"/>
    </row>
    <row r="1180" spans="2:2">
      <c r="B1180" s="440"/>
    </row>
    <row r="1181" spans="2:2">
      <c r="B1181" s="440"/>
    </row>
    <row r="1182" spans="2:2">
      <c r="B1182" s="440"/>
    </row>
    <row r="1183" spans="2:2">
      <c r="B1183" s="440"/>
    </row>
    <row r="1184" spans="2:2">
      <c r="B1184" s="440"/>
    </row>
    <row r="1185" spans="2:2">
      <c r="B1185" s="440"/>
    </row>
    <row r="1186" spans="2:2">
      <c r="B1186" s="440"/>
    </row>
    <row r="1187" spans="2:2">
      <c r="B1187" s="440"/>
    </row>
    <row r="1188" spans="2:2">
      <c r="B1188" s="440"/>
    </row>
    <row r="1189" spans="2:2">
      <c r="B1189" s="440"/>
    </row>
    <row r="1190" spans="2:2">
      <c r="B1190" s="440"/>
    </row>
    <row r="1191" spans="2:2">
      <c r="B1191" s="440"/>
    </row>
    <row r="1192" spans="2:2">
      <c r="B1192" s="440"/>
    </row>
    <row r="1193" spans="2:2">
      <c r="B1193" s="440"/>
    </row>
    <row r="1194" spans="2:2">
      <c r="B1194" s="440"/>
    </row>
    <row r="1195" spans="2:2">
      <c r="B1195" s="440"/>
    </row>
    <row r="1196" spans="2:2">
      <c r="B1196" s="440"/>
    </row>
    <row r="1197" spans="2:2">
      <c r="B1197" s="440"/>
    </row>
    <row r="1198" spans="2:2">
      <c r="B1198" s="440"/>
    </row>
    <row r="1199" spans="2:2">
      <c r="B1199" s="440"/>
    </row>
    <row r="1200" spans="2:2">
      <c r="B1200" s="440"/>
    </row>
    <row r="1201" spans="2:2">
      <c r="B1201" s="440"/>
    </row>
    <row r="1202" spans="2:2">
      <c r="B1202" s="440"/>
    </row>
    <row r="1203" spans="2:2">
      <c r="B1203" s="440"/>
    </row>
    <row r="1204" spans="2:2">
      <c r="B1204" s="440"/>
    </row>
    <row r="1205" spans="2:2">
      <c r="B1205" s="440"/>
    </row>
    <row r="1206" spans="2:2">
      <c r="B1206" s="440"/>
    </row>
    <row r="1207" spans="2:2">
      <c r="B1207" s="440"/>
    </row>
    <row r="1208" spans="2:2">
      <c r="B1208" s="440"/>
    </row>
    <row r="1209" spans="2:2">
      <c r="B1209" s="440"/>
    </row>
    <row r="1210" spans="2:2">
      <c r="B1210" s="440"/>
    </row>
    <row r="1211" spans="2:2">
      <c r="B1211" s="440"/>
    </row>
    <row r="1212" spans="2:2">
      <c r="B1212" s="440"/>
    </row>
    <row r="1213" spans="2:2">
      <c r="B1213" s="440"/>
    </row>
    <row r="1214" spans="2:2">
      <c r="B1214" s="440"/>
    </row>
    <row r="1215" spans="2:2">
      <c r="B1215" s="440"/>
    </row>
    <row r="1216" spans="2:2">
      <c r="B1216" s="440"/>
    </row>
    <row r="1217" spans="2:2">
      <c r="B1217" s="440"/>
    </row>
    <row r="1218" spans="2:2">
      <c r="B1218" s="440"/>
    </row>
    <row r="1219" spans="2:2">
      <c r="B1219" s="440"/>
    </row>
    <row r="1220" spans="2:2">
      <c r="B1220" s="440"/>
    </row>
    <row r="1221" spans="2:2">
      <c r="B1221" s="440"/>
    </row>
    <row r="1222" spans="2:2">
      <c r="B1222" s="440"/>
    </row>
    <row r="1223" spans="2:2">
      <c r="B1223" s="440"/>
    </row>
    <row r="1224" spans="2:2">
      <c r="B1224" s="440"/>
    </row>
    <row r="1225" spans="2:2">
      <c r="B1225" s="440"/>
    </row>
    <row r="1226" spans="2:2">
      <c r="B1226" s="440"/>
    </row>
    <row r="1227" spans="2:2">
      <c r="B1227" s="440"/>
    </row>
    <row r="1228" spans="2:2">
      <c r="B1228" s="440"/>
    </row>
    <row r="1229" spans="2:2">
      <c r="B1229" s="440"/>
    </row>
    <row r="1230" spans="2:2">
      <c r="B1230" s="440"/>
    </row>
    <row r="1231" spans="2:2">
      <c r="B1231" s="440"/>
    </row>
    <row r="1232" spans="2:2">
      <c r="B1232" s="440"/>
    </row>
    <row r="1233" spans="2:2">
      <c r="B1233" s="440"/>
    </row>
    <row r="1234" spans="2:2">
      <c r="B1234" s="440"/>
    </row>
    <row r="1235" spans="2:2">
      <c r="B1235" s="440"/>
    </row>
    <row r="1236" spans="2:2">
      <c r="B1236" s="440"/>
    </row>
    <row r="1237" spans="2:2">
      <c r="B1237" s="440"/>
    </row>
    <row r="1238" spans="2:2">
      <c r="B1238" s="440"/>
    </row>
    <row r="1239" spans="2:2">
      <c r="B1239" s="440"/>
    </row>
    <row r="1240" spans="2:2">
      <c r="B1240" s="440"/>
    </row>
    <row r="1241" spans="2:2">
      <c r="B1241" s="440"/>
    </row>
    <row r="1242" spans="2:2">
      <c r="B1242" s="440"/>
    </row>
    <row r="1243" spans="2:2">
      <c r="B1243" s="440"/>
    </row>
    <row r="1244" spans="2:2">
      <c r="B1244" s="440"/>
    </row>
    <row r="1245" spans="2:2">
      <c r="B1245" s="440"/>
    </row>
    <row r="1246" spans="2:2">
      <c r="B1246" s="440"/>
    </row>
    <row r="1247" spans="2:2">
      <c r="B1247" s="440"/>
    </row>
    <row r="1248" spans="2:2">
      <c r="B1248" s="440"/>
    </row>
    <row r="1249" spans="2:2">
      <c r="B1249" s="440"/>
    </row>
    <row r="1250" spans="2:2">
      <c r="B1250" s="440"/>
    </row>
    <row r="1251" spans="2:2">
      <c r="B1251" s="440"/>
    </row>
    <row r="1252" spans="2:2">
      <c r="B1252" s="440"/>
    </row>
    <row r="1253" spans="2:2">
      <c r="B1253" s="440"/>
    </row>
    <row r="1254" spans="2:2">
      <c r="B1254" s="440"/>
    </row>
    <row r="1255" spans="2:2">
      <c r="B1255" s="440"/>
    </row>
    <row r="1256" spans="2:2">
      <c r="B1256" s="440"/>
    </row>
    <row r="1257" spans="2:2">
      <c r="B1257" s="440"/>
    </row>
    <row r="1258" spans="2:2">
      <c r="B1258" s="440"/>
    </row>
    <row r="1259" spans="2:2">
      <c r="B1259" s="440"/>
    </row>
    <row r="1260" spans="2:2">
      <c r="B1260" s="440"/>
    </row>
    <row r="1261" spans="2:2">
      <c r="B1261" s="440"/>
    </row>
    <row r="1262" spans="2:2">
      <c r="B1262" s="440"/>
    </row>
    <row r="1263" spans="2:2">
      <c r="B1263" s="440"/>
    </row>
    <row r="1264" spans="2:2">
      <c r="B1264" s="440"/>
    </row>
    <row r="1265" spans="2:2">
      <c r="B1265" s="440"/>
    </row>
    <row r="1266" spans="2:2">
      <c r="B1266" s="440"/>
    </row>
    <row r="1267" spans="2:2">
      <c r="B1267" s="440"/>
    </row>
    <row r="1268" spans="2:2">
      <c r="B1268" s="440"/>
    </row>
    <row r="1269" spans="2:2">
      <c r="B1269" s="440"/>
    </row>
    <row r="1270" spans="2:2">
      <c r="B1270" s="440"/>
    </row>
    <row r="1271" spans="2:2">
      <c r="B1271" s="440"/>
    </row>
    <row r="1272" spans="2:2">
      <c r="B1272" s="440"/>
    </row>
    <row r="1273" spans="2:2">
      <c r="B1273" s="440"/>
    </row>
    <row r="1274" spans="2:2">
      <c r="B1274" s="440"/>
    </row>
    <row r="1275" spans="2:2">
      <c r="B1275" s="440"/>
    </row>
    <row r="1276" spans="2:2">
      <c r="B1276" s="440"/>
    </row>
    <row r="1277" spans="2:2">
      <c r="B1277" s="440"/>
    </row>
    <row r="1278" spans="2:2">
      <c r="B1278" s="440"/>
    </row>
    <row r="1279" spans="2:2">
      <c r="B1279" s="440"/>
    </row>
    <row r="1280" spans="2:2">
      <c r="B1280" s="440"/>
    </row>
    <row r="1281" spans="2:2">
      <c r="B1281" s="440"/>
    </row>
    <row r="1282" spans="2:2">
      <c r="B1282" s="440"/>
    </row>
    <row r="1283" spans="2:2">
      <c r="B1283" s="440"/>
    </row>
    <row r="1284" spans="2:2">
      <c r="B1284" s="440"/>
    </row>
    <row r="1285" spans="2:2">
      <c r="B1285" s="440"/>
    </row>
    <row r="1286" spans="2:2">
      <c r="B1286" s="440"/>
    </row>
    <row r="1287" spans="2:2">
      <c r="B1287" s="440"/>
    </row>
    <row r="1288" spans="2:2">
      <c r="B1288" s="440"/>
    </row>
    <row r="1289" spans="2:2">
      <c r="B1289" s="440"/>
    </row>
    <row r="1290" spans="2:2">
      <c r="B1290" s="440"/>
    </row>
    <row r="1291" spans="2:2">
      <c r="B1291" s="440"/>
    </row>
    <row r="1292" spans="2:2">
      <c r="B1292" s="440"/>
    </row>
    <row r="1293" spans="2:2">
      <c r="B1293" s="440"/>
    </row>
    <row r="1294" spans="2:2">
      <c r="B1294" s="440"/>
    </row>
    <row r="1295" spans="2:2">
      <c r="B1295" s="440"/>
    </row>
    <row r="1296" spans="2:2">
      <c r="B1296" s="440"/>
    </row>
    <row r="1297" spans="2:2">
      <c r="B1297" s="440"/>
    </row>
    <row r="1298" spans="2:2">
      <c r="B1298" s="440"/>
    </row>
    <row r="1299" spans="2:2">
      <c r="B1299" s="440"/>
    </row>
    <row r="1300" spans="2:2">
      <c r="B1300" s="440"/>
    </row>
    <row r="1301" spans="2:2">
      <c r="B1301" s="440"/>
    </row>
    <row r="1302" spans="2:2">
      <c r="B1302" s="440"/>
    </row>
    <row r="1303" spans="2:2">
      <c r="B1303" s="440"/>
    </row>
    <row r="1304" spans="2:2">
      <c r="B1304" s="440"/>
    </row>
    <row r="1305" spans="2:2">
      <c r="B1305" s="440"/>
    </row>
    <row r="1306" spans="2:2">
      <c r="B1306" s="440"/>
    </row>
    <row r="1307" spans="2:2">
      <c r="B1307" s="440"/>
    </row>
    <row r="1308" spans="2:2">
      <c r="B1308" s="440"/>
    </row>
    <row r="1309" spans="2:2">
      <c r="B1309" s="440"/>
    </row>
    <row r="1310" spans="2:2">
      <c r="B1310" s="440"/>
    </row>
    <row r="1311" spans="2:2">
      <c r="B1311" s="440"/>
    </row>
    <row r="1312" spans="2:2">
      <c r="B1312" s="440"/>
    </row>
    <row r="1313" spans="2:2">
      <c r="B1313" s="440"/>
    </row>
    <row r="1314" spans="2:2">
      <c r="B1314" s="440"/>
    </row>
    <row r="1315" spans="2:2">
      <c r="B1315" s="440"/>
    </row>
    <row r="1316" spans="2:2">
      <c r="B1316" s="440"/>
    </row>
    <row r="1317" spans="2:2">
      <c r="B1317" s="440"/>
    </row>
    <row r="1318" spans="2:2">
      <c r="B1318" s="440"/>
    </row>
    <row r="1319" spans="2:2">
      <c r="B1319" s="440"/>
    </row>
    <row r="1320" spans="2:2">
      <c r="B1320" s="440"/>
    </row>
    <row r="1321" spans="2:2">
      <c r="B1321" s="440"/>
    </row>
    <row r="1322" spans="2:2">
      <c r="B1322" s="440"/>
    </row>
    <row r="1323" spans="2:2">
      <c r="B1323" s="440"/>
    </row>
    <row r="1324" spans="2:2">
      <c r="B1324" s="440"/>
    </row>
    <row r="1325" spans="2:2">
      <c r="B1325" s="440"/>
    </row>
    <row r="1326" spans="2:2">
      <c r="B1326" s="440"/>
    </row>
    <row r="1327" spans="2:2">
      <c r="B1327" s="440"/>
    </row>
    <row r="1328" spans="2:2">
      <c r="B1328" s="440"/>
    </row>
    <row r="1329" spans="2:2">
      <c r="B1329" s="440"/>
    </row>
    <row r="1330" spans="2:2">
      <c r="B1330" s="440"/>
    </row>
    <row r="1331" spans="2:2">
      <c r="B1331" s="440"/>
    </row>
    <row r="1332" spans="2:2">
      <c r="B1332" s="440"/>
    </row>
    <row r="1333" spans="2:2">
      <c r="B1333" s="440"/>
    </row>
    <row r="1334" spans="2:2">
      <c r="B1334" s="440"/>
    </row>
  </sheetData>
  <mergeCells count="14">
    <mergeCell ref="Q3:Q4"/>
    <mergeCell ref="R3:R4"/>
    <mergeCell ref="S3:S4"/>
    <mergeCell ref="T3:U3"/>
    <mergeCell ref="A1:K1"/>
    <mergeCell ref="A2:K2"/>
    <mergeCell ref="A3:A4"/>
    <mergeCell ref="B3:B4"/>
    <mergeCell ref="C3:C4"/>
    <mergeCell ref="D3:D4"/>
    <mergeCell ref="E3:F3"/>
    <mergeCell ref="G3:H3"/>
    <mergeCell ref="I3:J3"/>
    <mergeCell ref="K3:K4"/>
  </mergeCells>
  <pageMargins left="0.27" right="0.16" top="0.38" bottom="0.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V-ჭებისა და წყალსადენების მოწყო</vt:lpstr>
      <vt:lpstr>IV- მილები</vt:lpstr>
      <vt:lpstr>I-გზები-ზედა ზონა</vt:lpstr>
      <vt:lpstr>X-სანიაღვრე არხები</vt:lpstr>
      <vt:lpstr>IX-მასალების შეძენა</vt:lpstr>
      <vt:lpstr>VIIგარე განათებები, შენობები,სა</vt:lpstr>
      <vt:lpstr>0-მოსაცდელები 2014</vt: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2016-09-09T10:38:19Z</cp:lastPrinted>
  <dcterms:created xsi:type="dcterms:W3CDTF">1996-10-14T23:33:28Z</dcterms:created>
  <dcterms:modified xsi:type="dcterms:W3CDTF">2016-11-10T19:31:48Z</dcterms:modified>
</cp:coreProperties>
</file>